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u\Desktop\3D STEP\"/>
    </mc:Choice>
  </mc:AlternateContent>
  <xr:revisionPtr revIDLastSave="0" documentId="13_ncr:1_{F5A3D891-0DB2-4DBD-9D27-817DFA1832DA}" xr6:coauthVersionLast="47" xr6:coauthVersionMax="47" xr10:uidLastSave="{00000000-0000-0000-0000-000000000000}"/>
  <bookViews>
    <workbookView xWindow="-28920" yWindow="7665" windowWidth="29040" windowHeight="15840" xr2:uid="{3F92C53E-D85F-4BCE-ADBA-639AC190F625}"/>
  </bookViews>
  <sheets>
    <sheet name="Навигация" sheetId="4" r:id="rId1"/>
    <sheet name="Конструктивные элемент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E56" i="4"/>
  <c r="E57" i="4"/>
  <c r="E58" i="4"/>
  <c r="E54" i="4"/>
  <c r="E806" i="1"/>
  <c r="E817" i="1"/>
  <c r="E796" i="1"/>
  <c r="E777" i="1"/>
  <c r="E778" i="1"/>
  <c r="E779" i="1"/>
  <c r="E780" i="1"/>
  <c r="E776" i="1"/>
  <c r="E761" i="1"/>
  <c r="E762" i="1"/>
  <c r="E763" i="1"/>
  <c r="E764" i="1"/>
  <c r="E765" i="1"/>
  <c r="E766" i="1"/>
  <c r="E767" i="1"/>
  <c r="E768" i="1"/>
  <c r="E769" i="1"/>
  <c r="E770" i="1"/>
  <c r="E771" i="1"/>
  <c r="E760" i="1"/>
  <c r="E5" i="1"/>
  <c r="E13" i="1"/>
  <c r="E51" i="4" l="1"/>
  <c r="E52" i="4"/>
  <c r="E53" i="4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76" i="1"/>
  <c r="E577" i="1"/>
  <c r="E729" i="1"/>
  <c r="E753" i="1"/>
  <c r="E752" i="1"/>
  <c r="E751" i="1"/>
  <c r="E750" i="1"/>
  <c r="E743" i="1"/>
  <c r="E742" i="1"/>
  <c r="E741" i="1"/>
  <c r="E740" i="1"/>
  <c r="E731" i="1"/>
  <c r="E730" i="1"/>
  <c r="E50" i="4"/>
  <c r="E49" i="4"/>
  <c r="E48" i="4"/>
  <c r="E47" i="4"/>
  <c r="E46" i="4"/>
  <c r="E45" i="4"/>
  <c r="E44" i="4"/>
  <c r="E43" i="4"/>
  <c r="E42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41" i="4"/>
  <c r="E720" i="1"/>
  <c r="E721" i="1"/>
  <c r="E719" i="1"/>
  <c r="E673" i="1"/>
  <c r="E674" i="1"/>
  <c r="E675" i="1"/>
  <c r="E672" i="1"/>
  <c r="E98" i="1"/>
  <c r="E99" i="1"/>
  <c r="E97" i="1"/>
  <c r="E88" i="1"/>
  <c r="E89" i="1"/>
  <c r="E90" i="1"/>
  <c r="E91" i="1"/>
  <c r="E87" i="1"/>
  <c r="E712" i="1"/>
  <c r="E713" i="1"/>
  <c r="E714" i="1"/>
  <c r="E711" i="1"/>
  <c r="E698" i="1"/>
  <c r="E699" i="1"/>
  <c r="E700" i="1"/>
  <c r="E701" i="1"/>
  <c r="E702" i="1"/>
  <c r="E697" i="1"/>
  <c r="E686" i="1"/>
  <c r="E687" i="1"/>
  <c r="E688" i="1"/>
  <c r="E689" i="1"/>
  <c r="E690" i="1"/>
  <c r="E691" i="1"/>
  <c r="E692" i="1"/>
  <c r="E685" i="1"/>
  <c r="E658" i="1"/>
  <c r="E659" i="1"/>
  <c r="E660" i="1"/>
  <c r="E657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28" i="1"/>
  <c r="E572" i="1"/>
  <c r="E573" i="1"/>
  <c r="E574" i="1"/>
  <c r="E575" i="1"/>
  <c r="E571" i="1"/>
  <c r="E560" i="1"/>
  <c r="E561" i="1"/>
  <c r="E562" i="1"/>
  <c r="E563" i="1"/>
  <c r="E564" i="1"/>
  <c r="E565" i="1"/>
  <c r="E566" i="1"/>
  <c r="E559" i="1"/>
  <c r="E548" i="1"/>
  <c r="E549" i="1"/>
  <c r="E550" i="1"/>
  <c r="E551" i="1"/>
  <c r="E552" i="1"/>
  <c r="E553" i="1"/>
  <c r="E554" i="1"/>
  <c r="E54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27" i="1"/>
  <c r="E516" i="1"/>
  <c r="E517" i="1"/>
  <c r="E518" i="1"/>
  <c r="E515" i="1"/>
  <c r="E504" i="1"/>
  <c r="E505" i="1"/>
  <c r="E506" i="1"/>
  <c r="E507" i="1"/>
  <c r="E508" i="1"/>
  <c r="E509" i="1"/>
  <c r="E510" i="1"/>
  <c r="E503" i="1"/>
  <c r="E494" i="1"/>
  <c r="E495" i="1"/>
  <c r="E496" i="1"/>
  <c r="E497" i="1"/>
  <c r="E498" i="1"/>
  <c r="E492" i="1"/>
  <c r="E493" i="1"/>
  <c r="E491" i="1"/>
  <c r="E476" i="1"/>
  <c r="E477" i="1"/>
  <c r="E478" i="1"/>
  <c r="E479" i="1"/>
  <c r="E475" i="1"/>
  <c r="E452" i="1"/>
  <c r="E453" i="1"/>
  <c r="E454" i="1"/>
  <c r="E455" i="1"/>
  <c r="E456" i="1"/>
  <c r="E457" i="1"/>
  <c r="E458" i="1"/>
  <c r="E451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32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388" i="1"/>
  <c r="E366" i="1"/>
  <c r="E367" i="1"/>
  <c r="E368" i="1"/>
  <c r="E369" i="1"/>
  <c r="E370" i="1"/>
  <c r="E371" i="1"/>
  <c r="E372" i="1"/>
  <c r="E373" i="1"/>
  <c r="E374" i="1"/>
  <c r="E375" i="1"/>
  <c r="E376" i="1"/>
  <c r="E380" i="1"/>
  <c r="E365" i="1"/>
  <c r="E273" i="1"/>
  <c r="E274" i="1"/>
  <c r="E275" i="1"/>
  <c r="E276" i="1"/>
  <c r="E277" i="1"/>
  <c r="E278" i="1"/>
  <c r="E279" i="1"/>
  <c r="E272" i="1"/>
  <c r="E234" i="1"/>
  <c r="E235" i="1"/>
  <c r="E236" i="1"/>
  <c r="E237" i="1"/>
  <c r="E238" i="1"/>
  <c r="E233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197" i="1"/>
  <c r="E182" i="1"/>
  <c r="E183" i="1"/>
  <c r="E184" i="1"/>
  <c r="E185" i="1"/>
  <c r="E186" i="1"/>
  <c r="E187" i="1"/>
  <c r="E188" i="1"/>
  <c r="E189" i="1"/>
  <c r="E190" i="1"/>
  <c r="E191" i="1"/>
  <c r="E192" i="1"/>
  <c r="E181" i="1"/>
  <c r="E166" i="1"/>
  <c r="E167" i="1"/>
  <c r="E168" i="1"/>
  <c r="E169" i="1"/>
  <c r="E170" i="1"/>
  <c r="E171" i="1"/>
  <c r="E172" i="1"/>
  <c r="E173" i="1"/>
  <c r="E174" i="1"/>
  <c r="E175" i="1"/>
  <c r="E176" i="1"/>
  <c r="E165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28" i="1"/>
  <c r="E66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4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<sst xmlns="http://schemas.openxmlformats.org/spreadsheetml/2006/main" count="1590" uniqueCount="1082">
  <si>
    <t>Позиции 6 и 7 необходимы для установки в круглое отверстие профиля. Две гайки позиции  используются для крепления к несущему профилю 
или основанию, оставшиеся для крепления шпилек.
Позиции 9 и 10 необходимы для установки в прямоугольное отверстие профиля.</t>
  </si>
  <si>
    <t>YIS40D-BF-08</t>
  </si>
  <si>
    <t>FO-00D-EN-M8-020</t>
  </si>
  <si>
    <t>Втулка опорная М8х12/20</t>
  </si>
  <si>
    <t>YIS51D-VS-08</t>
  </si>
  <si>
    <t>FO-00D-VTORX-M6X30-020</t>
  </si>
  <si>
    <t>YIS40D-GS-06</t>
  </si>
  <si>
    <t>YIS40D-GF-06</t>
  </si>
  <si>
    <t>YIS40D-TS-08</t>
  </si>
  <si>
    <t>YIS40D-SH-06</t>
  </si>
  <si>
    <t>YIS40D-PS-210</t>
  </si>
  <si>
    <t>YIS40-10-04-100</t>
  </si>
  <si>
    <t>YIS40-10-03-087</t>
  </si>
  <si>
    <t>YIS40-10-02-075</t>
  </si>
  <si>
    <t>YIS40-10-01-050</t>
  </si>
  <si>
    <t>YIS40-05-04-087</t>
  </si>
  <si>
    <t>YIS40-05-04-075</t>
  </si>
  <si>
    <t>YIS40-05-02-050</t>
  </si>
  <si>
    <t>Наименование</t>
  </si>
  <si>
    <t>Артикул</t>
  </si>
  <si>
    <t>Позиция</t>
  </si>
  <si>
    <t>Проставка диэлектрическая промежуточная сборных шин 2000х50х10</t>
  </si>
  <si>
    <t>FO-00-DISB-200-005-001</t>
  </si>
  <si>
    <t>Проставка диэлектрическая промежуточная сборных шин 2000х50х5</t>
  </si>
  <si>
    <t>FO-00-DISB-200-005</t>
  </si>
  <si>
    <t>Кронштейн системы сборных шин (2 шт./упак.)</t>
  </si>
  <si>
    <t>FO-00-BSB-IEK</t>
  </si>
  <si>
    <t>Кронштейн для монтажа концевого выключателя</t>
  </si>
  <si>
    <t>FO-00D-BSW</t>
  </si>
  <si>
    <t>Кронштейн присоединительного узла (2 шт./упак.)</t>
  </si>
  <si>
    <t>FO-00-BCU</t>
  </si>
  <si>
    <t>Кронштейн N-PE тип 2 (2 шт./упак.)</t>
  </si>
  <si>
    <t>FO-00-NPE-2</t>
  </si>
  <si>
    <t>Кронштейн N-PE тип 1 (2 шт./упак.)</t>
  </si>
  <si>
    <t>FO-00-NPE-1</t>
  </si>
  <si>
    <t>Рейка монтажная тип C 1000 мм (2 шт./упак.)</t>
  </si>
  <si>
    <t>FO-00-VRC-100</t>
  </si>
  <si>
    <t>-</t>
  </si>
  <si>
    <t>Рейка монтажная типа C 800 мм (2 шт./упак.)</t>
  </si>
  <si>
    <t>FO-00-VRC-080</t>
  </si>
  <si>
    <t>Рейка монтажная типа C 600 мм (2 шт./упак.)</t>
  </si>
  <si>
    <t>FO-00-VRC-060</t>
  </si>
  <si>
    <t>Рейка монтажная типа C 400 мм (2 шт./упак.)</t>
  </si>
  <si>
    <t>FO-00-VRC-040</t>
  </si>
  <si>
    <t>Г, мм</t>
  </si>
  <si>
    <t>Ш, мм</t>
  </si>
  <si>
    <t>FO-00-BPRM-2</t>
  </si>
  <si>
    <t>FO-00-BPRM-1</t>
  </si>
  <si>
    <t>FO-00-PRM-1000</t>
  </si>
  <si>
    <t>FO-00-PRM-080</t>
  </si>
  <si>
    <t>FO-00-PRM-060</t>
  </si>
  <si>
    <t>FO-00-PRM-040</t>
  </si>
  <si>
    <t>Комплект планки опорных изоляторов ARMAT ACB типоразмер G 3/4P</t>
  </si>
  <si>
    <t>FO-00-SIG</t>
  </si>
  <si>
    <t xml:space="preserve">Комплект планки опорных изоляторов ARMAT ACB типоразмер E (до 2000А) 3/4P </t>
  </si>
  <si>
    <t>FO-00-SIE</t>
  </si>
  <si>
    <t xml:space="preserve">Комплект планки опорных изоляторов ARMAT ACB типоразмер E (до 3200А) F 3/4P </t>
  </si>
  <si>
    <t>FO-00-SIEF</t>
  </si>
  <si>
    <t>Комплект планки опорных изоляторов ARMAT ACB типоразмер D 3P</t>
  </si>
  <si>
    <t>FO-00-SID3P</t>
  </si>
  <si>
    <t xml:space="preserve">Комплект планки опорных изоляторов ARMAT ACB типоразмер D 3/4P </t>
  </si>
  <si>
    <t>FO-00-SID</t>
  </si>
  <si>
    <t xml:space="preserve">Комплект планки опорных изоляторов ARMAT ACB типоразмер A/B 3/4P </t>
  </si>
  <si>
    <t>FO-00-SIAB</t>
  </si>
  <si>
    <t>Панель цоколя вентилируемая 100х1000 мм RAL7021 (2 шт./компл.)</t>
  </si>
  <si>
    <t>FO-00D-PCV-010-100-7021</t>
  </si>
  <si>
    <t>Панель цоколя вентилируемая 100х800 мм RAL7021 (2 шт./компл.)</t>
  </si>
  <si>
    <t>FO-00D-PCV-010-080-7021</t>
  </si>
  <si>
    <t>Панель цоколя вентилируемая 100х600 мм RAL7021 (2 шт./компл.)</t>
  </si>
  <si>
    <t>FO-00D-PCV-010-060-7021</t>
  </si>
  <si>
    <t>Панель цоколя вентилируемая 100х400 мм RAL7021 (2 шт./компл.)</t>
  </si>
  <si>
    <t>FO-00D-PCV-010-040-7021</t>
  </si>
  <si>
    <t>Комплект панели цоколя 100х1000мм RAL7021 (2 шт./компл.)</t>
  </si>
  <si>
    <t>FO-00D-PC-010-100-7021</t>
  </si>
  <si>
    <t>Комплект панели цоколя 100х800мм RAL7021 (2 шт./компл.)</t>
  </si>
  <si>
    <t>FO-00D-PC-010-080-7021</t>
  </si>
  <si>
    <t>Комплект панели цоколя 100х600мм RAL7021 (2 шт./компл.)</t>
  </si>
  <si>
    <t>FO-00D-PC-010-060-7021</t>
  </si>
  <si>
    <t>Комплект панели цоколя 100х400мм RAL7021 (2 шт./компл.)</t>
  </si>
  <si>
    <t>FO-00D-PC-010-040-7021</t>
  </si>
  <si>
    <t>Комплект угловых элементов цоколя (4 шт./компл.)</t>
  </si>
  <si>
    <t>FO-00D-KC-010-7035</t>
  </si>
  <si>
    <t>В, мм</t>
  </si>
  <si>
    <t>Панель боковая вентилируемая 2000х1000мм IP31 (2 шт./компл.)</t>
  </si>
  <si>
    <t>FO-00-PSV-200-100-31</t>
  </si>
  <si>
    <t>Панель боковая вентилируемая 2000х800мм IP31 (2 шт./компл.)</t>
  </si>
  <si>
    <t>FO-00-PSV-200-080-31</t>
  </si>
  <si>
    <t>Панель боковая 2000х800 мм IP54 (2 шт./компл)</t>
  </si>
  <si>
    <t>YKM40D-FO-SP-200-080-54</t>
  </si>
  <si>
    <t>Панель задняя вентилируемая 2000х1000 мм</t>
  </si>
  <si>
    <t>FO-00-PBV-200-100</t>
  </si>
  <si>
    <t>Панель задняя вентилируемая 2000х800 мм</t>
  </si>
  <si>
    <t>FO-00-PBV-200-080</t>
  </si>
  <si>
    <t>Панель задняя вентилируемая 2000х600 мм</t>
  </si>
  <si>
    <t>FO-00-PBV-200-060</t>
  </si>
  <si>
    <t>Панель задняя вентилируемая 2000х400 мм</t>
  </si>
  <si>
    <t>FO-00-PBV-200-040</t>
  </si>
  <si>
    <t>Панель задняя 2000х1000 мм IP54</t>
  </si>
  <si>
    <t>YKM40D-FO-FP-200-100-54</t>
  </si>
  <si>
    <t>Панель задняя 2000х800 мм IP54</t>
  </si>
  <si>
    <t>YKM40D-FO-FP-200-080-54</t>
  </si>
  <si>
    <t>Панель задняя 2000х600 мм IP54</t>
  </si>
  <si>
    <t>YKM40D-FO-FP-200-060-54</t>
  </si>
  <si>
    <t>YKM40D-FO-FP-200-040-54</t>
  </si>
  <si>
    <t>Стойка дополнительная вертикальная 2000 мм</t>
  </si>
  <si>
    <t>FO-00-STD-200</t>
  </si>
  <si>
    <t>Стойка вертикальная 2000 мм (4 шт./компл.)</t>
  </si>
  <si>
    <t>YKM40D-FO-ST-200</t>
  </si>
  <si>
    <t>Крыша и основание (под фланец) 1000х1000 мм IP31</t>
  </si>
  <si>
    <t>FO-00-KOF-100-100-31</t>
  </si>
  <si>
    <t>Крыша и основание (под фланец) 800х1000 мм IP31</t>
  </si>
  <si>
    <t>FO-00-KOF-080-100-31</t>
  </si>
  <si>
    <t>Крыша и основание (под фланец) 600х1000 мм IP31</t>
  </si>
  <si>
    <t>FO-00-KOF-060-100-31</t>
  </si>
  <si>
    <t>Крыша и основание (под фланец) 800х800 мм IP31</t>
  </si>
  <si>
    <t>FO-00-KOF-080-080-31</t>
  </si>
  <si>
    <t>Крыша и основание (под фланец) 600х800 мм IP31</t>
  </si>
  <si>
    <t>FO-00-KOF-060-080-31</t>
  </si>
  <si>
    <t xml:space="preserve">Крыша и основание (под фланец) 1000х1000 мм </t>
  </si>
  <si>
    <t>FO-00-KOF-100-100</t>
  </si>
  <si>
    <t>FO-00-KOF-080-100</t>
  </si>
  <si>
    <t>Крыша и основание (под фланец) 600х1000 мм</t>
  </si>
  <si>
    <t>FO-00-KOF-060-100</t>
  </si>
  <si>
    <t>Крыша и основание (под фланец) 400х1000 мм</t>
  </si>
  <si>
    <t>FO-00-KOF-040-100</t>
  </si>
  <si>
    <t>Крыша и основание (под фланец) 1000х800 мм</t>
  </si>
  <si>
    <t>FO-00-KOF-100-080</t>
  </si>
  <si>
    <t>Крыша и основание (под фланец) 800х800 мм</t>
  </si>
  <si>
    <t>FO-00-KOF-080-080</t>
  </si>
  <si>
    <t>Крыша и основание (под фланец) 600х800 мм</t>
  </si>
  <si>
    <t>FO-00-KOF-060-080</t>
  </si>
  <si>
    <t>Крыша и основание (под фланец) 400х800 мм</t>
  </si>
  <si>
    <t>FO-00-KOF-040-080</t>
  </si>
  <si>
    <t>Дверь встроенного отсека 2000х200 мм</t>
  </si>
  <si>
    <t>FO-00-DBC-200-020</t>
  </si>
  <si>
    <t>Дверь встроенного отсека 2000х400 мм</t>
  </si>
  <si>
    <t>FO-00-DBC-200-040</t>
  </si>
  <si>
    <t>Профиль горизонтальный встроенного отсека глубина 1000 мм (2 шт./упак.)</t>
  </si>
  <si>
    <t>FO-00-PRHV-100</t>
  </si>
  <si>
    <t>Профиль горизонтальный встроенного отсека глубина 800 мм (2 шт./упак.)</t>
  </si>
  <si>
    <t>FO-00-PRHV-080</t>
  </si>
  <si>
    <t xml:space="preserve">Профиль вертикальный встроенного отсека 2000мм </t>
  </si>
  <si>
    <t>FO-00-PRVV-200</t>
  </si>
  <si>
    <t>Заглушка панели нижней наборной вентилируемой 200 мм в шкаф шириной 800 мм</t>
  </si>
  <si>
    <t>FO-00-PLTV-020-080</t>
  </si>
  <si>
    <t>Заглушка панели нижней наборной вентилируемой 200 мм в шкаф шириной 600 мм</t>
  </si>
  <si>
    <t>FO-00-PLTV-020-060</t>
  </si>
  <si>
    <t>Заглушка панели нижней наборной вентилируемой 200 мм в шкаф шириной 400 мм</t>
  </si>
  <si>
    <t>FO-00-PLTV-020-040</t>
  </si>
  <si>
    <t>Заглушка панели нижней наборной вентилируемой 100 мм в шкаф шириной 800 мм</t>
  </si>
  <si>
    <t>FO-00-PLTV-010-080</t>
  </si>
  <si>
    <t>Заглушка панели нижней наборной вентилируемой 100 мм в шкаф шириной 600 мм</t>
  </si>
  <si>
    <t>FO-00-PLTV-010-060</t>
  </si>
  <si>
    <t>Заглушка панели нижней наборной вентилируемой 100 мм в шкаф шириной 400 мм</t>
  </si>
  <si>
    <t>FO-00-PLTV-010-040</t>
  </si>
  <si>
    <t>Заглушка панели нижней наборной 200 мм в шкаф шириной 800 мм</t>
  </si>
  <si>
    <t>FO-00-PLTP-020-080</t>
  </si>
  <si>
    <t>Заглушка панели нижней наборной 200 мм в шкаф шириной 600 мм</t>
  </si>
  <si>
    <t>FO-00-PLTP-020-060</t>
  </si>
  <si>
    <t>Заглушка панели нижней наборной 200 мм в шкаф шириной 400 мм</t>
  </si>
  <si>
    <t>FO-00-PLTP-020-040</t>
  </si>
  <si>
    <t>Заглушка панели нижней наборной 100 мм в шкаф шириной 800 мм</t>
  </si>
  <si>
    <t>FO-00-PLTP-010-080</t>
  </si>
  <si>
    <t>Заглушка панели нижней наборной 100 мм в шкаф шириной 600 мм</t>
  </si>
  <si>
    <t>FO-00-PLTP-010-060</t>
  </si>
  <si>
    <t>Заглушка панели нижней наборной 100 мм в шкаф шириной 400 мм</t>
  </si>
  <si>
    <t>FO-00-PLTP-010-040</t>
  </si>
  <si>
    <t>Панель нижняя наборная в шкаф 800х1000 мм</t>
  </si>
  <si>
    <t>FO-00-PLT-080-100</t>
  </si>
  <si>
    <t>Панель нижняя наборная в шкаф 600х1000 мм</t>
  </si>
  <si>
    <t>FO-00-PLT-060-100</t>
  </si>
  <si>
    <t>Панель нижняя наборная в шкаф 400х1000 мм</t>
  </si>
  <si>
    <t>FO-00-PLT-040-100</t>
  </si>
  <si>
    <t>Панель нижняя наборная в шкаф 800х800 мм</t>
  </si>
  <si>
    <t>FO-00-PLT-080-080</t>
  </si>
  <si>
    <t>Панель нижняя наборная в шкаф 600х800 мм</t>
  </si>
  <si>
    <t>FO-00-PLT-060-080</t>
  </si>
  <si>
    <t>Панель нижняя наборная в шкаф 400х800 мм</t>
  </si>
  <si>
    <t>FO-00-PLT-040-080</t>
  </si>
  <si>
    <t>Фланец основания встроенного отсека вентилируемый 400х1000 мм</t>
  </si>
  <si>
    <t>FO-00-FBCV-040-100</t>
  </si>
  <si>
    <t>Фланец основания встроенного отсека вентилируемый 400х800 мм</t>
  </si>
  <si>
    <t>FO-00-FBCV-040-080</t>
  </si>
  <si>
    <t>Фланец основания встроенного отсека вентилируемый 200х1000 мм</t>
  </si>
  <si>
    <t>FO-00-FBCV-020-100</t>
  </si>
  <si>
    <t>Фланец основания встроенного отсека вентилируемый 200х800 мм</t>
  </si>
  <si>
    <t>FO-00-FBCV-020-080</t>
  </si>
  <si>
    <t>Фланец основания вентилируемый в шкаф 1000х1000 мм</t>
  </si>
  <si>
    <t>FO-00-FBV-100-100</t>
  </si>
  <si>
    <t>Фланец основания вентилируемый в шкаф 800х1000 мм</t>
  </si>
  <si>
    <t>FO-00-FBV-080-100</t>
  </si>
  <si>
    <t>Фланец основания вентилируемый в шкаф 600х1000 мм</t>
  </si>
  <si>
    <t>FO-00-FBV-060-100</t>
  </si>
  <si>
    <t>Фланец основания вентилируемый в шкаф 400х1000 мм</t>
  </si>
  <si>
    <t>FO-00-FBV-040-100</t>
  </si>
  <si>
    <t>Фланец основания вентилируемый в шкаф 1000х800 мм</t>
  </si>
  <si>
    <t>FO-00-FBV-100-080</t>
  </si>
  <si>
    <t>Фланец основания вентилируемый в шкаф 800х800 мм</t>
  </si>
  <si>
    <t>FO-00-FBV-080-080</t>
  </si>
  <si>
    <t>Фланец основания вентилируемый в шкаф 600х800 мм</t>
  </si>
  <si>
    <t>FO-00-FBV-060-080</t>
  </si>
  <si>
    <t>Фланец основания вентилируемый в шкаф 400х800 мм</t>
  </si>
  <si>
    <t>FO-00-FBV-040-080</t>
  </si>
  <si>
    <t>Фланец основания встроенного отсека сплошной 400х1000 мм</t>
  </si>
  <si>
    <t>FO-00-FBCS-040-100</t>
  </si>
  <si>
    <t>Фланец основания встроенного отсека сплошной 200х1000 мм</t>
  </si>
  <si>
    <t>FO-00-FBCS-020-100</t>
  </si>
  <si>
    <t>Фланец основания встроенного отсека сплошной 400х800 мм</t>
  </si>
  <si>
    <t>FO-00-FBCS-040-080</t>
  </si>
  <si>
    <t>Фланец основания встроенного отсека сплошной 200х800 мм</t>
  </si>
  <si>
    <t>FO-00-FBCS-020-080</t>
  </si>
  <si>
    <t>Фланец основания сплошной в шкаф 1000х1000 мм</t>
  </si>
  <si>
    <t>FO-00-FBS-100-100</t>
  </si>
  <si>
    <t>Фланец основания сплошной в шкаф 800х1000 мм</t>
  </si>
  <si>
    <t>FO-00-FBS-080-100</t>
  </si>
  <si>
    <t>Фланец основания сплошной в шкаф 600х1000 мм</t>
  </si>
  <si>
    <t>FO-00-FBS-060-100</t>
  </si>
  <si>
    <t>Фланец основания сплошной в шкаф 400х1000 мм</t>
  </si>
  <si>
    <t>FO-00-FBS-040-100</t>
  </si>
  <si>
    <t>Фланец основания сплошной в шкаф 1000х800 мм</t>
  </si>
  <si>
    <t>FO-00-FBS-100-080</t>
  </si>
  <si>
    <t>Фланец основания сплошной в шкаф 800х800 мм</t>
  </si>
  <si>
    <t>FO-00-FBS-080-080</t>
  </si>
  <si>
    <t>Фланец основания сплошной в шкаф 600х800 мм</t>
  </si>
  <si>
    <t>FO-00-FBS-060-080</t>
  </si>
  <si>
    <t>Фланец основания сплошной в шкаф 400х800 мм</t>
  </si>
  <si>
    <t>FO-00-FBS-040-080</t>
  </si>
  <si>
    <t>Панель монтажная универсальная 600х1000 мм</t>
  </si>
  <si>
    <t>FO-00-MPU-060-100</t>
  </si>
  <si>
    <t>Панель монтажная универсальная 500х1000 мм</t>
  </si>
  <si>
    <t>FO-00-MPU-050-100</t>
  </si>
  <si>
    <t>Панель монтажная универсальная 450х1000 мм</t>
  </si>
  <si>
    <t>FO-00-MPU-045-100</t>
  </si>
  <si>
    <t>Панель монтажная универсальная 400х1000 мм</t>
  </si>
  <si>
    <t>FO-00-MPU-040-100</t>
  </si>
  <si>
    <t>Панель монтажная универсальная 350х1000 мм</t>
  </si>
  <si>
    <t>FO-00-MPU-035-100</t>
  </si>
  <si>
    <t>Панель монтажная универсальная 300х1000 мм</t>
  </si>
  <si>
    <t>FO-00-MPU-300-100</t>
  </si>
  <si>
    <t>Панель монтажная универсальная 250х1000 мм</t>
  </si>
  <si>
    <t>FO-00-MPU-025-100</t>
  </si>
  <si>
    <t>Панель монтажная универсальная 200х1000 мм</t>
  </si>
  <si>
    <t>FO-00-MPU-020-100</t>
  </si>
  <si>
    <t>FO-00-MPU-060-080</t>
  </si>
  <si>
    <t>FO-00-MPU-050-080</t>
  </si>
  <si>
    <t>FO-00-MPU-045-080</t>
  </si>
  <si>
    <t>FO-00-MPU-040-080</t>
  </si>
  <si>
    <t>FO-00-MPU-035-080</t>
  </si>
  <si>
    <t>FO-00-MPU-030-080</t>
  </si>
  <si>
    <t>FO-00-MPU-025-080</t>
  </si>
  <si>
    <t>FO-00-MPU-020-080</t>
  </si>
  <si>
    <t>FO-00-MPU-060-060</t>
  </si>
  <si>
    <t>FO-00-MPU-050-060</t>
  </si>
  <si>
    <t>FO-00-MPU-045-060</t>
  </si>
  <si>
    <t>FO-00-MPU-040-060</t>
  </si>
  <si>
    <t>FO-00-MPU-035-060</t>
  </si>
  <si>
    <t>FO-00-MPU-030-060</t>
  </si>
  <si>
    <t>FO-00-MPU-025-060</t>
  </si>
  <si>
    <t>FO-00-MPU-020-060</t>
  </si>
  <si>
    <t>Панель монтажная поворотная 600х1000 мм</t>
  </si>
  <si>
    <t>FO-00-MPR-060-100</t>
  </si>
  <si>
    <t>Панель монтажная поворотная 500х1000 мм</t>
  </si>
  <si>
    <t>FO-00-MPR-050-100</t>
  </si>
  <si>
    <t>FO-00-MPR-040-100</t>
  </si>
  <si>
    <t>FO-00-MPR-060-080</t>
  </si>
  <si>
    <t>FO-00-MPR-050-080</t>
  </si>
  <si>
    <t>FO-00-MPR-040-080</t>
  </si>
  <si>
    <t>FO-00-MPR-060-060</t>
  </si>
  <si>
    <t>FO-00-MPR-050-060</t>
  </si>
  <si>
    <t>FO-00-MPR-040-060</t>
  </si>
  <si>
    <t>Комплект горизонтальной установки ARMAT MCCB типоразмер H/I выкатного исполнения 3P 
300х600 мм</t>
  </si>
  <si>
    <t>FO-00-HIW-030-060</t>
  </si>
  <si>
    <t>Комплект горизонтальной установки ARMAT MCCB типоразмер H/I втычного исполнения 3P 
250х600 мм</t>
  </si>
  <si>
    <t>FO-00-HIVT-025-060</t>
  </si>
  <si>
    <t>Комплект горизонтальной установки ARMAT MCCB типоразмер H/I фиксированного исполнения 3P 250х600 мм</t>
  </si>
  <si>
    <t>FO-00-HIF-025-060</t>
  </si>
  <si>
    <t>Комплект горизонтальной установки ARMAT MCCB типоразмер H/I фиксированного исполнения 3/4P 300х600 мм</t>
  </si>
  <si>
    <t>FO-00-HIF-030-060</t>
  </si>
  <si>
    <t>Комплект горизонтальной установки ARMAT MCCB типоразмер H/I втычного исполнения 3/4P 300х600 мм</t>
  </si>
  <si>
    <t>FO-00-HIVT-030-060</t>
  </si>
  <si>
    <t>Комплект горизонтальной установки ARMAT MCCB типоразмер H/I выкатного исполнения 3/4P 350х600 мм</t>
  </si>
  <si>
    <t>FO-00-HIW-035-060</t>
  </si>
  <si>
    <t>Комплект горизонтальной установки ARMAT MCCB типоразмер G фиксированного исполнения 3/4P 200х600 мм</t>
  </si>
  <si>
    <t>FO-00-GF-020-060</t>
  </si>
  <si>
    <t>Комплект горизонтальной установки ARMAT MCCB типоразмер G втычного исполнения 3/4P 
200х600 мм</t>
  </si>
  <si>
    <t>FO-00-GVT-020-060</t>
  </si>
  <si>
    <t>Комплект горизонтальной установки ARMAT MCCB типоразмер A/D фиксированного исполнения 3/4P 200х600 мм</t>
  </si>
  <si>
    <t>FO-00-ADF-020-060</t>
  </si>
  <si>
    <t>Комплект горизонтальной установки ARMAT MCCB типоразмер A/D втычного исполнения 3/4P 200х600 мм</t>
  </si>
  <si>
    <t>FO-00-ADVT-020-060</t>
  </si>
  <si>
    <t>Указанные значения высоты обусловлены габаритами секционных дверей с вырезом для ACB</t>
  </si>
  <si>
    <t>FO-00-G-060-100</t>
  </si>
  <si>
    <t>FO-00-EFG-060-080</t>
  </si>
  <si>
    <t>FO-00-ABD-060-080</t>
  </si>
  <si>
    <t>FO-00-EF-060-080</t>
  </si>
  <si>
    <t>FO-00-ABD-060-060</t>
  </si>
  <si>
    <t>Планка разделения секционных дверей в шкаф шириной 1000 мм</t>
  </si>
  <si>
    <t>FO-00-ESDP-100</t>
  </si>
  <si>
    <t>Планка разделения секционных дверей в шкаф шириной 800 мм</t>
  </si>
  <si>
    <t>FO-00-ESDP-080</t>
  </si>
  <si>
    <t>Планка разделения секционных дверей в шкаф шириной 600 мм</t>
  </si>
  <si>
    <t>FO-00-ESDP-060</t>
  </si>
  <si>
    <t>Фальш-панели с вырезом  применяются для панелей со встроенным шинным/кабельным отсеком</t>
  </si>
  <si>
    <t xml:space="preserve">FO-00-PWCK-080 </t>
  </si>
  <si>
    <t>FO-00-PWCK-060</t>
  </si>
  <si>
    <t>FO-00-PWSK-100</t>
  </si>
  <si>
    <t>FO-00-PWSK-080</t>
  </si>
  <si>
    <t>FO-00-PWSK-060</t>
  </si>
  <si>
    <t>Применение фальш-панелей возможно совместно с внешними секционными дверьми, при этом, их необходимо выбирать так, чтобы суммарная высота элементов составляла 1900 мм</t>
  </si>
  <si>
    <t>Фальш-панель внешняя вентилируемая 300х1000 мм</t>
  </si>
  <si>
    <t>FO-00-PWSV-030-100</t>
  </si>
  <si>
    <t>Фальш-панель внешняя вентилируемая 200х1000 мм</t>
  </si>
  <si>
    <t>FO-00-PWSV-020-100</t>
  </si>
  <si>
    <t>Фальш-панель внешняя вентилируемая 150х1000 мм</t>
  </si>
  <si>
    <t>FO-00-PWSV-015-100</t>
  </si>
  <si>
    <t>Фальш-панель внешняя вентилируемая 100х1000 мм</t>
  </si>
  <si>
    <t>FO-00-PWSV-010-100</t>
  </si>
  <si>
    <t>Фальш-панель внешняя вентилируемая 300х800 мм</t>
  </si>
  <si>
    <t>FO-00-PWSV-030-080</t>
  </si>
  <si>
    <t>Фальш-панель внешняя вентилируемая 200х800 мм</t>
  </si>
  <si>
    <t>FO-00-PWSV-020-080</t>
  </si>
  <si>
    <t>Фальш-панель внешняя вентилируемая 150х800 мм</t>
  </si>
  <si>
    <t>FO-00-PWSV-015-080</t>
  </si>
  <si>
    <t>Фальш-панель внешняя вентилируемая 100х800 мм</t>
  </si>
  <si>
    <t>FO-00-PWSV-010-080</t>
  </si>
  <si>
    <t>Фальш-панель внешняя вентилируемая 300х600 мм</t>
  </si>
  <si>
    <t>FO-00-PWSV-030-060</t>
  </si>
  <si>
    <t>Фальш-панель внешняя вентилируемая 200х600 мм</t>
  </si>
  <si>
    <t>FO-00-PWSV-020-060</t>
  </si>
  <si>
    <t>Фальш-панель внешняя вентилируемая 150х600 мм</t>
  </si>
  <si>
    <t>FO-00-PWSV-015-060</t>
  </si>
  <si>
    <t>Фальш-панель внешняя вентилируемая 100х600 мм</t>
  </si>
  <si>
    <t>FO-00-PWSV-010-060</t>
  </si>
  <si>
    <t>Фальш-панель внешняя глухая 600х800 мм</t>
  </si>
  <si>
    <t>FO-00-PWSB-060-080</t>
  </si>
  <si>
    <t>FO-00-PWSB-050-080</t>
  </si>
  <si>
    <t>FO-00-PWSB-045-080</t>
  </si>
  <si>
    <t>FO-00-PWSB-040-080</t>
  </si>
  <si>
    <t>FO-00-PWSB-035-080</t>
  </si>
  <si>
    <t>FO-00-PWSB-030-080</t>
  </si>
  <si>
    <t>FO-00-PWSB-025-080</t>
  </si>
  <si>
    <t>FO-00-PWSB-020-080</t>
  </si>
  <si>
    <t>FO-00-PWSB-015-080</t>
  </si>
  <si>
    <t>FO-00-PWSB-010-080</t>
  </si>
  <si>
    <t>FO-00-PWSB-060-060</t>
  </si>
  <si>
    <t>FO-00-PWSB-050-060</t>
  </si>
  <si>
    <t>FO-00-PWSB-045-060</t>
  </si>
  <si>
    <t>FO-00-PWSB-040-060</t>
  </si>
  <si>
    <t>FO-00-PWSB-035-060</t>
  </si>
  <si>
    <t>FO-00-PWSB-030-060</t>
  </si>
  <si>
    <t>FO-00-PWSB-025-060</t>
  </si>
  <si>
    <t>FO-00-PWSB-020-060</t>
  </si>
  <si>
    <t>FO-00-PWSB-015-060</t>
  </si>
  <si>
    <t>FO-00-PWSB-010-060</t>
  </si>
  <si>
    <t>Применение секционных дверей возможно совместно с внешними фальш-панелями, при этом, их необходимо выбирать так, чтобы суммарная высота элементов составляла 1900 мм</t>
  </si>
  <si>
    <t>Дверь секционная внешняя с вырезом для ARMAT ACB типоразмер G вык. исп. 3/4P 600х1000 мм</t>
  </si>
  <si>
    <t>FO-00-ESDG-060-100</t>
  </si>
  <si>
    <t>Дверь секционная внешняя с вырезом для ARMAT ACB типоразмер G вык. исп. 3P 600х800 мм</t>
  </si>
  <si>
    <t>FO-00-ESDG-060-080</t>
  </si>
  <si>
    <t>Дверь секционная внешняя с вырезом для ARMAT ACB типоразмер D вык. исп. 3/4P 600х800 мм</t>
  </si>
  <si>
    <t>FO-00-ESDD-060-080</t>
  </si>
  <si>
    <t>Дверь секционная внешняя с вырезом для ARMAT ACB типоразмер E/F вык. исп. 3/4P 600х800 мм</t>
  </si>
  <si>
    <t>FO-00-ESDEF-060-080</t>
  </si>
  <si>
    <t>Дверь секционная внешняя с вырезом для ARMAT ACB типоразмер D вык. исп. 3P 600х600 мм</t>
  </si>
  <si>
    <t>FO-00-ESDD-060-060</t>
  </si>
  <si>
    <t>Дверь секционная внешняя с вырезом для ARMAT ACB типоразмер A/B вык. исп. 3/4P 600х600 мм</t>
  </si>
  <si>
    <t>FO-00-ESDAB-060-060</t>
  </si>
  <si>
    <t>Дверь секционная внешняя 600х1000 мм</t>
  </si>
  <si>
    <t>FO-00-ESD-060-100</t>
  </si>
  <si>
    <t>Дверь секционная внешняя 500х1000 мм</t>
  </si>
  <si>
    <t>FO-00-ESD-050-100</t>
  </si>
  <si>
    <t>Дверь секционная внешняя 450х1000 мм</t>
  </si>
  <si>
    <t>FO-00-ESD-045-100</t>
  </si>
  <si>
    <t>Дверь секционная внешняя 400х1000 мм</t>
  </si>
  <si>
    <t>FO-00-ESD-040-100</t>
  </si>
  <si>
    <t>Дверь секционная внешняя 350х1000 мм</t>
  </si>
  <si>
    <t>FO-00-ESD-035-100</t>
  </si>
  <si>
    <t>Дверь секционная внешняя 300х1000 мм</t>
  </si>
  <si>
    <t>FO-00-ESD-030-100</t>
  </si>
  <si>
    <t>FO-00-ESD-025-100</t>
  </si>
  <si>
    <t>Дверь секционная внешняя 200х1000 мм</t>
  </si>
  <si>
    <t>FO-00-ESD-020-100</t>
  </si>
  <si>
    <t>FO-00-ESD-060-080</t>
  </si>
  <si>
    <t>FO-00-ESD-050-080</t>
  </si>
  <si>
    <t>FO-00-ESD-045-080</t>
  </si>
  <si>
    <t>FO-00-ESD-040-080</t>
  </si>
  <si>
    <t>FO-00-ESD-035-080</t>
  </si>
  <si>
    <t>FO-00-ESD-030-080</t>
  </si>
  <si>
    <t>FO-00-ESD-025-080</t>
  </si>
  <si>
    <t>FO-00-ESD-020-080</t>
  </si>
  <si>
    <t>FO-00-ESD-060-060</t>
  </si>
  <si>
    <t>FO-00-ESD-050-060</t>
  </si>
  <si>
    <t>FO-00-ESD-045-060</t>
  </si>
  <si>
    <t>FO-00-ESD-040-060</t>
  </si>
  <si>
    <t>FO-00-ESD-035-060</t>
  </si>
  <si>
    <t>FO-00-ESD-030-060</t>
  </si>
  <si>
    <t>FO-00-ESD-025-060</t>
  </si>
  <si>
    <t>FO-00-ESD-020-060</t>
  </si>
  <si>
    <t>FO-00-PVHC-020</t>
  </si>
  <si>
    <t>Перегородка аппаратного отсека боковая вертикальная сплошная высота 200 мм</t>
  </si>
  <si>
    <t>FO-00-PVHC-025</t>
  </si>
  <si>
    <t>Перегородка аппаратного отсека боковая вертикальная сплошная высота 250 мм</t>
  </si>
  <si>
    <t>FO-00-PVHC-030</t>
  </si>
  <si>
    <t>Перегородка аппаратного отсека боковая вертикальная сплошная высота 300 мм</t>
  </si>
  <si>
    <t>FO-00-PVHC-035</t>
  </si>
  <si>
    <t>Перегородка аппаратного отсека боковая вертикальная сплошная высота 350 мм</t>
  </si>
  <si>
    <t>FO-00-PVHC-040</t>
  </si>
  <si>
    <t>Перегородка аппаратного отсека боковая вертикальная сплошная высота 400 мм</t>
  </si>
  <si>
    <t>FO-00-PVHC-045</t>
  </si>
  <si>
    <t>Перегородка аппаратного отсека боковая вертикальная сплошная высота 450 мм</t>
  </si>
  <si>
    <t>FO-00-PVHC-050</t>
  </si>
  <si>
    <t>Перегородка аппаратного отсека боковая вертикальная сплошная высота 500 мм</t>
  </si>
  <si>
    <t>FO-00-PVHC-060</t>
  </si>
  <si>
    <t>Перегородка аппаратного отсека боковая вертикальная сплошная высота 600мм</t>
  </si>
  <si>
    <t>FO-00-SWHR-040</t>
  </si>
  <si>
    <t>Перегородка секционирования горизонтальная аппаратного отсека ширина 400 мм</t>
  </si>
  <si>
    <t>FO-00-SWHR-060</t>
  </si>
  <si>
    <t>Перегородка секционирования горизонтальная аппаратного отсека ширина 600 мм</t>
  </si>
  <si>
    <t>FO-00-SWHR-080</t>
  </si>
  <si>
    <t>Перегородка секционирования горизонтальная аппаратного отсека ширина 800 мм</t>
  </si>
  <si>
    <t>FO-00-SWHR-100</t>
  </si>
  <si>
    <t>Перегородка секционирования горизонтальная аппаратного отсека ширина 1000 мм</t>
  </si>
  <si>
    <t>FO-00-SWVB-020-040</t>
  </si>
  <si>
    <t>Перегородка секционирования вертикальная для вертикального шинного отсека 200х400 мм в шкаф глубиной 800 мм</t>
  </si>
  <si>
    <t>FO-00-SWVB-025-040</t>
  </si>
  <si>
    <t>Перегородка секционирования вертикальная для вертикального шинного отсека 250х400 мм в шкаф глубиной 800 мм</t>
  </si>
  <si>
    <t>FO-00-SWVB-030-040</t>
  </si>
  <si>
    <t>Перегородка секционирования вертикальная для вертикального шинного отсека 300х400 мм в шкаф глубиной 800 мм</t>
  </si>
  <si>
    <t>FO-00-SWVB-035-040</t>
  </si>
  <si>
    <t>Перегородка секционирования вертикальная для вертикального шинного отсека 350х400 мм в шкаф глубиной 800 мм</t>
  </si>
  <si>
    <t>FO-00-SWVB-040-040</t>
  </si>
  <si>
    <t>Перегородка секционирования вертикальная для вертикального шинного отсека 400х400 мм в шкаф глубиной 800 мм</t>
  </si>
  <si>
    <t>FO-00-SWVB-045-040</t>
  </si>
  <si>
    <t>Перегородка секционирования вертикальная для вертикального шинного отсека 450х400 мм в шкаф глубиной 800 мм</t>
  </si>
  <si>
    <t>FO-00-SWVB-050-040</t>
  </si>
  <si>
    <t>Перегородка секционирования вертикальная для вертикального шинного отсека 500х400 мм в шкаф глубиной 800 мм</t>
  </si>
  <si>
    <t>FO-00-SWVB-060-040</t>
  </si>
  <si>
    <t>Перегородка секционирования вертикальная для вертикального шинного отсека 600х400 мм в шкаф глубиной 800 мм</t>
  </si>
  <si>
    <t>FO-00-SWVB-020-060</t>
  </si>
  <si>
    <t>Перегородка секционирования вертикальная для вертикального шинного отсека 200х600 мм в шкаф глубиной 1000 мм</t>
  </si>
  <si>
    <t>FO-00-SWVB-025-060</t>
  </si>
  <si>
    <t>Перегородка секционирования вертикальная для вертикального шинного отсека 250х600 мм в шкаф глубиной 1000 мм</t>
  </si>
  <si>
    <t>FO-00-SWVB-030-060</t>
  </si>
  <si>
    <t>Перегородка секционирования вертикальная для вертикального шинного отсека 300х600 мм в шкаф глубиной 1000 мм</t>
  </si>
  <si>
    <t>FO-00-SWVB-035-060</t>
  </si>
  <si>
    <t>Перегородка секционирования вертикальная для вертикального шинного отсека 350х600 мм в шкаф глубиной 1000 мм</t>
  </si>
  <si>
    <t>FO-00-SWVB-040-060</t>
  </si>
  <si>
    <t>Перегородка секционирования вертикальная для вертикального шинного отсека 400х600 мм в шкаф глубиной 1000 мм</t>
  </si>
  <si>
    <t>FO-00-SWVB-045-060</t>
  </si>
  <si>
    <t>Перегородка секционирования вертикальная для вертикального шинного отсека 450х600 мм в шкаф глубиной 1000 мм</t>
  </si>
  <si>
    <t>FO-00-SWVB-050-060</t>
  </si>
  <si>
    <t>Перегородка секционирования вертикальная для вертикального шинного отсека 500х600 мм в шкаф глубиной 1000 мм</t>
  </si>
  <si>
    <t>FO-00-SWVB-060-060</t>
  </si>
  <si>
    <t>Перегородка секционирования вертикальная для вертикального шинного отсека 600х600 мм в шкаф глубиной 1000 мм</t>
  </si>
  <si>
    <t>FO-00-SWFB-020</t>
  </si>
  <si>
    <t>Перегородка секционирования задняя для вертикального шинного отсека высота 200 мм в шкаф шириной 600 мм</t>
  </si>
  <si>
    <t>FO-00-SWFB-025</t>
  </si>
  <si>
    <t>Перегородка секционирования задняя для вертикального шинного отсека высота 250 мм в шкаф шириной 600 мм</t>
  </si>
  <si>
    <t>FO-00-SWFB-030</t>
  </si>
  <si>
    <t>Перегородка секционирования задняя для вертикального шинного отсека высота 300 мм в шкаф шириной 600 мм</t>
  </si>
  <si>
    <t>FO-00-SWFB-035</t>
  </si>
  <si>
    <t>Перегородка секционирования задняя для вертикального шинного отсека высота 350 мм в шкаф шириной 600 мм</t>
  </si>
  <si>
    <t>FO-00-SWFB-040</t>
  </si>
  <si>
    <t>Перегородка секционирования задняя для вертикального шинного отсека высота 400 мм в шкаф шириной 600 мм</t>
  </si>
  <si>
    <t>FO-00-SWFB-045</t>
  </si>
  <si>
    <t>Перегородка секционирования задняя для вертикального шинного отсека высота 450 мм в шкаф шириной 600 мм</t>
  </si>
  <si>
    <t>FO-00-SWFB-050</t>
  </si>
  <si>
    <t>Перегородка секционирования задняя для вертикального шинного отсека высота 500 мм в шкаф шириной 600 мм</t>
  </si>
  <si>
    <t>FO-00-SWFB-060</t>
  </si>
  <si>
    <t>Перегородка секционирования задняя для вертикального шинного отсека высота 600 мм в шкаф шириной 600 мм</t>
  </si>
  <si>
    <t>FO-00-SWFC-020</t>
  </si>
  <si>
    <t>Перегородка секционирования задняя для вертикального кабельного отсека высота 200 мм в шкаф шириной 600 мм</t>
  </si>
  <si>
    <t>FO-00-SWFC-025</t>
  </si>
  <si>
    <t>Перегородка секционирования задняя для вертикального кабельного отсека высота 250 мм в шкаф шириной 600 мм</t>
  </si>
  <si>
    <t>FO-00-SWFC-030</t>
  </si>
  <si>
    <t>Перегородка секционирования задняя для вертикального кабельного отсека высота 300 мм в шкаф шириной 600 мм</t>
  </si>
  <si>
    <t>FO-00-SWFC-035</t>
  </si>
  <si>
    <t>Перегородка секционирования задняя для вертикального кабельного отсека высота 350 мм в шкаф шириной 600 мм</t>
  </si>
  <si>
    <t>FO-00-SWFC-040</t>
  </si>
  <si>
    <t>Перегородка секционирования задняя для вертикального кабельного отсека высота 400 мм в шкаф шириной 600 мм</t>
  </si>
  <si>
    <t>FO-00-SWFC-045</t>
  </si>
  <si>
    <t>Перегородка секционирования задняя для вертикального кабельного отсека высота 450 мм в шкаф шириной 600 мм</t>
  </si>
  <si>
    <t>FO-00-SWFC-050</t>
  </si>
  <si>
    <t>Перегородка секционирования задняя для вертикального кабельного отсека высота 500 мм в шкаф шириной 600 мм</t>
  </si>
  <si>
    <t>FO-00-SWFC-060</t>
  </si>
  <si>
    <t>Перегородка секционирования задняя для вертикального кабельного отсека высота 600 мм в шкаф шириной 600 мм</t>
  </si>
  <si>
    <t>FO-00-SWV-015-040</t>
  </si>
  <si>
    <t>Перегородка секционирования вертикальная 150х400 мм</t>
  </si>
  <si>
    <t>FO-00-SWV-020-040</t>
  </si>
  <si>
    <t>Перегородка секционирования вертикальная 200х400 мм</t>
  </si>
  <si>
    <t>FO-00-SWV-025-040</t>
  </si>
  <si>
    <t>Перегородка секционирования вертикальная 250х400 мм</t>
  </si>
  <si>
    <t>FO-00-SWV-030-040</t>
  </si>
  <si>
    <t>Перегородка секционирования вертикальная 300х400 мм</t>
  </si>
  <si>
    <t>FO-00-SWV-035-040</t>
  </si>
  <si>
    <t>Перегородка секционирования вертикальная 350х400 мм</t>
  </si>
  <si>
    <t>FO-00-SWV-040-040</t>
  </si>
  <si>
    <t>Перегородка секционирования вертикальная 400х400 мм</t>
  </si>
  <si>
    <t>FO-00-SWV-060-040</t>
  </si>
  <si>
    <t>Перегородка секционирования вертикальная 600х400 мм</t>
  </si>
  <si>
    <t>FO-00-SWV-015-060</t>
  </si>
  <si>
    <t>FO-00-SWV-020-060</t>
  </si>
  <si>
    <t>FO-00-SWV-025-060</t>
  </si>
  <si>
    <t>FO-00-SWV-030-060</t>
  </si>
  <si>
    <t>FO-00-SWV-035-060</t>
  </si>
  <si>
    <t>FO-00-SWV-040-060</t>
  </si>
  <si>
    <t>Перегородка секционирования вертикальная 400х600 мм</t>
  </si>
  <si>
    <t>FO-00-SWV-060-060</t>
  </si>
  <si>
    <t>Перегородка секционирования вертикальная 600х600 мм</t>
  </si>
  <si>
    <t>FO-00-SWV-015-080</t>
  </si>
  <si>
    <t>Перегородка секционирования вертикальная 150х800 мм</t>
  </si>
  <si>
    <t>FO-00-SWV-020-080</t>
  </si>
  <si>
    <t>Перегородка секционирования вертикальная 200х800 мм</t>
  </si>
  <si>
    <t>FO-00-SWV-025-080</t>
  </si>
  <si>
    <t>Перегородка секционирования вертикальная 250х800 мм</t>
  </si>
  <si>
    <t>FO-00-SWV-030-080</t>
  </si>
  <si>
    <t>Перегородка секционирования вертикальная 300х800 мм</t>
  </si>
  <si>
    <t>FO-00-SWV-035-080</t>
  </si>
  <si>
    <t>Перегородка секционирования вертикальная 350х800 мм</t>
  </si>
  <si>
    <t>FO-00-SWV-040-080</t>
  </si>
  <si>
    <t>Перегородка секционирования вертикальная 400х800 мм</t>
  </si>
  <si>
    <t>FO-00-SWV-060-080</t>
  </si>
  <si>
    <t>Перегородка секционирования вертикальная 600х800 мм</t>
  </si>
  <si>
    <t>FO-00-SWV-015-100</t>
  </si>
  <si>
    <t>Перегородка секционирования вертикальная 150х1000 мм</t>
  </si>
  <si>
    <t>FO-00-SWV-020-100</t>
  </si>
  <si>
    <t>Перегородка секционирования вертикальная 200х1000 мм</t>
  </si>
  <si>
    <t>FO-00-SWV-025-100</t>
  </si>
  <si>
    <t>Перегородка секционирования вертикальная 250х1000 мм</t>
  </si>
  <si>
    <t>FO-00-SWV-030-100</t>
  </si>
  <si>
    <t>Перегородка секционирования вертикальная 300х1000 мм</t>
  </si>
  <si>
    <t>FO-00-SWV-035-100</t>
  </si>
  <si>
    <t>Перегородка секционирования вертикальная 350х1000 мм</t>
  </si>
  <si>
    <t>FO-00-SWV-040-100</t>
  </si>
  <si>
    <t>Перегородка секционирования вертикальная 400х1000 мм</t>
  </si>
  <si>
    <t>FO-00-SWV-060-100</t>
  </si>
  <si>
    <t>Перегородка секционирования вертикальная 600х1000 мм</t>
  </si>
  <si>
    <t>FO-00-3AABW-060-060</t>
  </si>
  <si>
    <t>FO-00-3ADW-060-060</t>
  </si>
  <si>
    <t>Комплект секционирования 2a-3a для ARMAT ACB типоразмер D выкатного исполнения 3P 600х600</t>
  </si>
  <si>
    <t>FO-00-3AEFW-060-080</t>
  </si>
  <si>
    <t>FO-00-3ADW-060-080</t>
  </si>
  <si>
    <t>FO-00-3AGW-060-080</t>
  </si>
  <si>
    <t>Комплект секционирования 2a-3a для ARMAT ACB типоразмер G выкатного исполнения 3P 600х800</t>
  </si>
  <si>
    <t>FO-00-3AGW-060-100</t>
  </si>
  <si>
    <t>FO-00-3BABW-060-040</t>
  </si>
  <si>
    <t>FO-00-3BABW-060-060</t>
  </si>
  <si>
    <t>FO-00-3BDW-060-040</t>
  </si>
  <si>
    <t>Комплект секционирования 3b для ARMAT ACB типоразмер D выкатного исполнения 3P 600х400 в шкаф глубиной 800 мм</t>
  </si>
  <si>
    <t>FO-00-3BDW-060-060</t>
  </si>
  <si>
    <t>Комплект секционирования 3b для ARMAT ACB типоразмер D выкатного исполнения 3P 600х600 в шкаф глубиной 1000 мм</t>
  </si>
  <si>
    <t>FO-00-3BDW-080-040</t>
  </si>
  <si>
    <t>FO-00-3BDW-080-060</t>
  </si>
  <si>
    <t>FO-00-3BEFW-080-040</t>
  </si>
  <si>
    <t>FO-00-3BEFW-080-060</t>
  </si>
  <si>
    <t>FO-00-3BGW-080-060</t>
  </si>
  <si>
    <t>FO-00-3BGW-100-060</t>
  </si>
  <si>
    <t>ш, мм</t>
  </si>
  <si>
    <t>FO-00-SWF-015-040</t>
  </si>
  <si>
    <t>Перегородка секционирования задняя 150х400 мм</t>
  </si>
  <si>
    <t>FO-00-SWF-020-040</t>
  </si>
  <si>
    <t>FO-00-SWF-025-040</t>
  </si>
  <si>
    <t>Перегородка секционирования задняя 250х400 мм</t>
  </si>
  <si>
    <t>FO-00-SWF-030-040</t>
  </si>
  <si>
    <t>Перегородка секционирования задняя 300х400 мм</t>
  </si>
  <si>
    <t>FO-00-SWF-040-040</t>
  </si>
  <si>
    <t>Перегородка секционирования задняя 400х400 мм</t>
  </si>
  <si>
    <t>FO-00-SWF-050-040</t>
  </si>
  <si>
    <t>Перегородка секционирования задняя 500х400 мм</t>
  </si>
  <si>
    <t>FO-00-SWF-060-040</t>
  </si>
  <si>
    <t>Перегородка секционирования задняя 600х400 мм</t>
  </si>
  <si>
    <t>FO-00-SWF-015-060</t>
  </si>
  <si>
    <t>Перегородка секционирования задняя 150х600 мм</t>
  </si>
  <si>
    <t>FO-00-SWF-020-060</t>
  </si>
  <si>
    <t>Перегородка секционирования задняя 200х600 мм</t>
  </si>
  <si>
    <t>FO-00-SWF-025-060</t>
  </si>
  <si>
    <t>Перегородка секционирования задняя 250х600 мм</t>
  </si>
  <si>
    <t>FO-00-SWF-030-060</t>
  </si>
  <si>
    <t>Перегородка секционирования задняя 300х600 мм</t>
  </si>
  <si>
    <t>FO-00-SWF-040-060</t>
  </si>
  <si>
    <t>Перегородка секционирования задняя 400х600 мм</t>
  </si>
  <si>
    <t>FO-00-SWF-050-060</t>
  </si>
  <si>
    <t>Перегородка секционирования задняя 500х600 мм</t>
  </si>
  <si>
    <t>FO-00-SWF-060-060</t>
  </si>
  <si>
    <t>Перегородка секционирования задняя 600х600 мм</t>
  </si>
  <si>
    <t>FO-00-SWF-015-080</t>
  </si>
  <si>
    <t>Перегородка секционирования задняя 150х800 мм</t>
  </si>
  <si>
    <t>FO-00-SWF-020-080</t>
  </si>
  <si>
    <t>Перегородка секционирования задняя 200х800 мм</t>
  </si>
  <si>
    <t>FO-00-SWF-025-080</t>
  </si>
  <si>
    <t>Перегородка секционирования задняя 250х800 мм</t>
  </si>
  <si>
    <t>FO-00-SWF-030-080</t>
  </si>
  <si>
    <t>Перегородка секционирования задняя 300х800 мм</t>
  </si>
  <si>
    <t>FO-00-SWF-040-080</t>
  </si>
  <si>
    <t>Перегородка секционирования задняя 400х800 мм</t>
  </si>
  <si>
    <t>FO-00-SWF-050-080</t>
  </si>
  <si>
    <t>Перегородка секционирования задняя 500х800 мм</t>
  </si>
  <si>
    <t>FO-00-SWF-060-080</t>
  </si>
  <si>
    <t>Перегородка секционирования задняя 600х800 мм</t>
  </si>
  <si>
    <t>FO-00-SWF-015-100</t>
  </si>
  <si>
    <t>Перегородка секционирования задняя 150х1000 мм</t>
  </si>
  <si>
    <t>FO-00-SWF-020-100</t>
  </si>
  <si>
    <t>Перегородка секционирования задняя 200х1000 мм</t>
  </si>
  <si>
    <t>FO-00-SWF-025-100</t>
  </si>
  <si>
    <t>Перегородка секционирования задняя 250х1000 мм</t>
  </si>
  <si>
    <t>FO-00-SWF-030-100</t>
  </si>
  <si>
    <t>Перегородка секционирования задняя 300х1000 мм</t>
  </si>
  <si>
    <t>FO-00-SWB-020-200</t>
  </si>
  <si>
    <t>Перегородка секционирования встроенного отсека 200х2000 мм</t>
  </si>
  <si>
    <t>FO-00-SWB-040-200</t>
  </si>
  <si>
    <t>Перегородка секционирования встроенного отсека 400х2000 мм</t>
  </si>
  <si>
    <t>FO-00-SWBF-020-200</t>
  </si>
  <si>
    <t>Перегородка секционирования встроенного отсека задняя 200х2000 мм</t>
  </si>
  <si>
    <t>FO-00-SWBF-040-200</t>
  </si>
  <si>
    <t>Перегородка секционирования встроенного отсека задняя 400х2000 мм</t>
  </si>
  <si>
    <t>Перегородка секционирования встроенного отсека устанавливается во встроенном шинном отсеке шириной 200 мм и 400 мм между вертикальными дополнительными стойками.
Перегородка секционирования встроенного отсека задняя устанавливается во встроенном шинном отсеке шириной 200 мм и 400 мм между стойкой каркаса и профилем вертикального встроенного отсека при двустороннем обслуживании и формах секционирования 2b, 3b, 4a, 4b</t>
  </si>
  <si>
    <t>FO-00-MPSP-020-040</t>
  </si>
  <si>
    <t>FO-00-MPSP-030-040</t>
  </si>
  <si>
    <t>FO-00-MPSP-020-060</t>
  </si>
  <si>
    <t>FO-00-MPSP-030-060</t>
  </si>
  <si>
    <t>FO-00-BPS1-040</t>
  </si>
  <si>
    <t>Планка секционирования компенсационная тип 1 (12,5мм) в шкаф шириной 400 мм</t>
  </si>
  <si>
    <t>FO-00-BPS1-060</t>
  </si>
  <si>
    <t>Планка секционирования компенсационная тип 1 (12,5мм) в шкаф шириной 600 мм</t>
  </si>
  <si>
    <t>FO-00-BPS1-080</t>
  </si>
  <si>
    <t>Планка секционирования компенсационная тип 1 (12,5мм) в шкаф шириной 800 мм</t>
  </si>
  <si>
    <t>–</t>
  </si>
  <si>
    <t>FO-00-BPS1-100</t>
  </si>
  <si>
    <t>Планка секционирования компенсационная типа 1 (12,5 мм) в шкаф шириной 1000 мм</t>
  </si>
  <si>
    <t>FO-00-BPS2-040</t>
  </si>
  <si>
    <t>Планка секционирования компенсационная типа 2 в шкаф шириной 400 мм</t>
  </si>
  <si>
    <t>FO-00-BPS2-060</t>
  </si>
  <si>
    <t>Планка секционирования компенсационная типа 2 в шкаф шириной 600 мм</t>
  </si>
  <si>
    <t>FO-00-BPS2-080</t>
  </si>
  <si>
    <t>Планка секционирования компенсационная типа 2 в шкаф шириной 800 мм</t>
  </si>
  <si>
    <t>FO-00-BPS2-100</t>
  </si>
  <si>
    <t>Планка секционирования компенсационная типа 2 в шкаф шириной 1000 мм</t>
  </si>
  <si>
    <t>FO-00-SWH-040-040</t>
  </si>
  <si>
    <t>Перегородка секционирования горизонтальная 400х400 мм в шкаф глубиной 800 мм</t>
  </si>
  <si>
    <t>FO-00-SWH-060-040</t>
  </si>
  <si>
    <t>Перегородка секционирования горизонтальная 600х400 мм в шкаф глубиной 800 мм</t>
  </si>
  <si>
    <t>FO-00-SWH-080-040</t>
  </si>
  <si>
    <t>Перегородка секционирования горизонтальная 800х400 мм в шкаф глубиной 800 мм</t>
  </si>
  <si>
    <t>FO-00-SWH-040-060</t>
  </si>
  <si>
    <t>Перегородка секционирования горизонтальная 400х600 мм в шкаф глубиной 1000 мм</t>
  </si>
  <si>
    <t>FO-00-SWH-060-060</t>
  </si>
  <si>
    <t>Перегородка секционирования горизонтальная 600х600 мм в шкаф глубиной 1000 мм</t>
  </si>
  <si>
    <t>FO-00-SWH-080-060</t>
  </si>
  <si>
    <t>Перегородка секционирования горизонтальная 800х600 мм в шкаф глубиной 1000 мм</t>
  </si>
  <si>
    <t>FO-00-SWMP-060-040</t>
  </si>
  <si>
    <t>Перегородка секционирования монтажной панели задняя горизонтальная 600х400 мм в шкаф глубиной 800 мм</t>
  </si>
  <si>
    <t>FO-00-SWMP-080-040</t>
  </si>
  <si>
    <t>Перегородка секционирования монтажной панели задняя горизонтальная 800х400 мм в шкаф глубиной 800 мм</t>
  </si>
  <si>
    <t>FO-00-SWMP-060-060</t>
  </si>
  <si>
    <t>Перегородка секционирования монтажной панели задняя горизонтальная 600х600 мм в шкаф глубиной 1000 мм</t>
  </si>
  <si>
    <t>FO-00-SWMP-080-060</t>
  </si>
  <si>
    <t>Перегородка секционирования монтажной панели задняя горизонтальная 800х600 мм в шкаф глубиной 1000 мм</t>
  </si>
  <si>
    <t>FO-00-SWVR-060</t>
  </si>
  <si>
    <t>Перегородка секционирования вертикальная крыши 600 мм IP31</t>
  </si>
  <si>
    <t>FO-00-SWVR-080</t>
  </si>
  <si>
    <t>Перегородка секционирования вертикальная крыши 800 мм IP31</t>
  </si>
  <si>
    <t>FO-00-SWVR-100</t>
  </si>
  <si>
    <t>Перегородка секционирования вертикальная крыши 1000 мм IP31</t>
  </si>
  <si>
    <t>FO-00D-NCB-M10-020</t>
  </si>
  <si>
    <t>FO-00D-NCB-M12-020</t>
  </si>
  <si>
    <t>FO-00D-NCB-M16-020</t>
  </si>
  <si>
    <t>FO-00D-NCB-M6-020</t>
  </si>
  <si>
    <t>FO-00D-NCB-M8-020</t>
  </si>
  <si>
    <t>FO-00D-VTORX-M6X12-020</t>
  </si>
  <si>
    <t>FO-00D-WD-M10-020</t>
  </si>
  <si>
    <t>FO-00D-WD-M12-020</t>
  </si>
  <si>
    <t>FO-00D-WD-M16-020</t>
  </si>
  <si>
    <t>FO-00D-WD-M6-020</t>
  </si>
  <si>
    <t>FO-00D-WD-M8-020</t>
  </si>
  <si>
    <t>FO-00D-WF-M10-020</t>
  </si>
  <si>
    <t>FO-00D-WF-M12-020</t>
  </si>
  <si>
    <t>FO-00D-WF-M16-020</t>
  </si>
  <si>
    <t>FO-00-PVS-010-040</t>
  </si>
  <si>
    <t>Пластрон глухой внутренний 100х400</t>
  </si>
  <si>
    <t>FO-00-PVS-015-040</t>
  </si>
  <si>
    <t>FO-00-PVS-020-040</t>
  </si>
  <si>
    <t>Пластрон глухой внутренний 200х400</t>
  </si>
  <si>
    <t>FO-00-PVS-025-040</t>
  </si>
  <si>
    <t>Пластрон глухой внутренний 250х400</t>
  </si>
  <si>
    <t>FO-00-PVS-030-040</t>
  </si>
  <si>
    <t>Пластрон глухой внутренний 300х400</t>
  </si>
  <si>
    <t>FO-00-PVS-035-040</t>
  </si>
  <si>
    <t>Пластрон глухой внутренний 350х400</t>
  </si>
  <si>
    <t>FO-00-PVS-040-040</t>
  </si>
  <si>
    <t>Пластрон глухой внутренний 400х400</t>
  </si>
  <si>
    <t>FO-00-PVS-045-040</t>
  </si>
  <si>
    <t>Пластрон глухой внутренний 450х400</t>
  </si>
  <si>
    <t>FO-00-PVS-050-040</t>
  </si>
  <si>
    <t>Пластрон глухой внутренний 500х400</t>
  </si>
  <si>
    <t>FO-00-PVS-060-040</t>
  </si>
  <si>
    <t>Пластрон глухой внутренний 600х400</t>
  </si>
  <si>
    <t>FO-00-PVS-010-060</t>
  </si>
  <si>
    <t>Пластрон глухой внутренний 100х600</t>
  </si>
  <si>
    <t>FO-00-PVS-015-060</t>
  </si>
  <si>
    <t>Пластрон глухой внутренний 150х600</t>
  </si>
  <si>
    <t>FO-00-PVS-020-060</t>
  </si>
  <si>
    <t>Пластрон глухой внутренний 200х600</t>
  </si>
  <si>
    <t>FO-00-PVS-025-060</t>
  </si>
  <si>
    <t>Пластрон глухой внутренний 250х600</t>
  </si>
  <si>
    <t>FO-00-PVS-030-060</t>
  </si>
  <si>
    <t>Пластрон глухой внутренний 300х600</t>
  </si>
  <si>
    <t>FO-00-PVS-035-060</t>
  </si>
  <si>
    <t>Пластрон глухой внутренний 350х600</t>
  </si>
  <si>
    <t>FO-00-PVS-040-060</t>
  </si>
  <si>
    <t>Пластрон глухой внутренний 400х600</t>
  </si>
  <si>
    <t>FO-00-PVS-045-060</t>
  </si>
  <si>
    <t>Пластрон глухой внутренний 450х600</t>
  </si>
  <si>
    <t>FO-00-PVS-050-060</t>
  </si>
  <si>
    <t>Пластрон глухой внутренний 500х600</t>
  </si>
  <si>
    <t>FO-00-PVS-060-060</t>
  </si>
  <si>
    <t>Пластрон глухой внутренний 600х600</t>
  </si>
  <si>
    <t>FO-00-PVS-010-080</t>
  </si>
  <si>
    <t>Пластрон глухой внутренний 100х800</t>
  </si>
  <si>
    <t>FO-00-PVS-015-080</t>
  </si>
  <si>
    <t>Пластрон глухой внутренний 150х800</t>
  </si>
  <si>
    <t>FO-00-PVS-020-080</t>
  </si>
  <si>
    <t>Пластрон глухой внутренний 200х800</t>
  </si>
  <si>
    <t>FO-00-PVS-025-080</t>
  </si>
  <si>
    <t>Пластрон глухой внутренний 250х800</t>
  </si>
  <si>
    <t>FO-00-PVS-030-080</t>
  </si>
  <si>
    <t>Пластрон глухой внутренний 300х800</t>
  </si>
  <si>
    <t>FO-00-PVS-035-080</t>
  </si>
  <si>
    <t>Пластрон глухой внутренний 350х800</t>
  </si>
  <si>
    <t>FO-00-PVS-040-080</t>
  </si>
  <si>
    <t>Пластрон глухой внутренний 400х800</t>
  </si>
  <si>
    <t>FO-00-PVS-045-080</t>
  </si>
  <si>
    <t>Пластрон глухой внутренний 450х800</t>
  </si>
  <si>
    <t>FO-00-PVS-050-080</t>
  </si>
  <si>
    <t>Пластрон глухой внутренний 500х800</t>
  </si>
  <si>
    <t>FO-00-PVS-060-080</t>
  </si>
  <si>
    <t>Пластрон глухой внутренний 600х800</t>
  </si>
  <si>
    <t>FO-00-PVS-010-100</t>
  </si>
  <si>
    <t>Пластрон глухой внутренний 100х1000</t>
  </si>
  <si>
    <t>FO-00-PVS-015-100</t>
  </si>
  <si>
    <t>Пластрон глухой внутренний 150х1000</t>
  </si>
  <si>
    <t>FO-00-PVS-020-100</t>
  </si>
  <si>
    <t>Пластрон глухой внутренний 200х1000</t>
  </si>
  <si>
    <t>FO-00-PVS-025-100</t>
  </si>
  <si>
    <t>Пластрон глухой внутренний 250х1000</t>
  </si>
  <si>
    <t>FO-00-PVS-030-100</t>
  </si>
  <si>
    <t>Пластрон глухой внутренний 300х1000</t>
  </si>
  <si>
    <t>FO-00-PVS-035-100</t>
  </si>
  <si>
    <t>Пластрон глухой внутренний 350х1000</t>
  </si>
  <si>
    <t>FO-00-PVS-040-100</t>
  </si>
  <si>
    <t>Пластрон глухой внутренний 400х1000</t>
  </si>
  <si>
    <t>FO-00-PVS-045-100</t>
  </si>
  <si>
    <t>Пластрон глухой внутренний 450х1000</t>
  </si>
  <si>
    <t>FO-00-PVS-050-100</t>
  </si>
  <si>
    <t>Пластрон глухой внутренний 500х1000</t>
  </si>
  <si>
    <t>FO-00-PVS-060-100</t>
  </si>
  <si>
    <t>Пластрон глухой внутренний 600х1000</t>
  </si>
  <si>
    <t>FO-00-PVSU-020-040</t>
  </si>
  <si>
    <t>Пластрон внутренний углубленный 200х400х50</t>
  </si>
  <si>
    <t>FO-00-PVSU-030-040</t>
  </si>
  <si>
    <t>Пластрон внутренний углубленный 300х400х50</t>
  </si>
  <si>
    <t>FO-00-PVSU-040-040</t>
  </si>
  <si>
    <t>Пластрон внутренний углубленный 400х400х50</t>
  </si>
  <si>
    <t>FO-00-PVSU-020-060</t>
  </si>
  <si>
    <t>Пластрон внутренний углубленный 200х600х50</t>
  </si>
  <si>
    <t>FO-00-PVSU-030-060</t>
  </si>
  <si>
    <t>Пластрон внутренний углубленный 300х600х50</t>
  </si>
  <si>
    <t>FO-00-PVSU-040-060</t>
  </si>
  <si>
    <t>Пластрон внутренний углубленный 400х600х50</t>
  </si>
  <si>
    <t>FO-00-PVSU-050-060</t>
  </si>
  <si>
    <t>Пластрон внутренний углубленный 500х600х50</t>
  </si>
  <si>
    <t>FO-00-PVSU-020-080</t>
  </si>
  <si>
    <t>Пластрон внутренний углубленный 200х800х50</t>
  </si>
  <si>
    <t>FO-00-PVSU-030-080</t>
  </si>
  <si>
    <t>Пластрон внутренний углубленный 300х800х50</t>
  </si>
  <si>
    <t>FO-00-PVSU-040-080</t>
  </si>
  <si>
    <t>Пластрон внутренний углубленный 400х800х50</t>
  </si>
  <si>
    <t>FO-00-PVSU-050-080</t>
  </si>
  <si>
    <t>Пластрон внутренний углубленный 500х800х50</t>
  </si>
  <si>
    <t>FO-00-PVSU-020-100</t>
  </si>
  <si>
    <t>Пластрон внутренний углубленный 200х1000х50</t>
  </si>
  <si>
    <t>FO-00-PVSU-030-100</t>
  </si>
  <si>
    <t>Пластрон внутренний углубленный 300х1000х50</t>
  </si>
  <si>
    <t>FO-00-PVSU-040-100</t>
  </si>
  <si>
    <t>Пластрон внутренний углубленный 400х1000х50</t>
  </si>
  <si>
    <t>FO-00-PVSU-050-100</t>
  </si>
  <si>
    <t>Пластрон внутренний углубленный 500х1000х50</t>
  </si>
  <si>
    <t>FO-00-PVM-015-040</t>
  </si>
  <si>
    <t>Пластрон для модульных устройств 150х400</t>
  </si>
  <si>
    <t>FO-00-PVM-020-040</t>
  </si>
  <si>
    <t>Пластрон для модульных устройств 200х400</t>
  </si>
  <si>
    <t>FO-00-PVM-015-060</t>
  </si>
  <si>
    <t>Пластрон для модульных устройств 150х600</t>
  </si>
  <si>
    <t>FO-00-PVM-020-060</t>
  </si>
  <si>
    <t>Пластрон для модульных устройств 200х600</t>
  </si>
  <si>
    <t>FO-00-PVM-015-080</t>
  </si>
  <si>
    <t>Пластрон для модульных устройств 150х800</t>
  </si>
  <si>
    <t>FO-00-PVM-020-080</t>
  </si>
  <si>
    <t>Пластрон для модульных устройств 200х800</t>
  </si>
  <si>
    <t>FO-00-PVM-015-100</t>
  </si>
  <si>
    <t>Пластрон для модульных устройств 150х1000</t>
  </si>
  <si>
    <t>FO-00-PVM-020-100</t>
  </si>
  <si>
    <t>Пластрон для модульных устройств 200х1000</t>
  </si>
  <si>
    <t>FO-00-PVAB-060-060</t>
  </si>
  <si>
    <t>FO-00-PVAB-060-080</t>
  </si>
  <si>
    <t>FO-00-PVD-060-060</t>
  </si>
  <si>
    <t>Пластрон с вырезом для ACB Armat D 3P W 600х600</t>
  </si>
  <si>
    <t>FO-00-PVD-060-080</t>
  </si>
  <si>
    <t>FO-00-PVEF-060-080</t>
  </si>
  <si>
    <t>FO-00-PVG-060-080</t>
  </si>
  <si>
    <t>Пластрон с вырезом для ACB Armat G 3P W 600х800</t>
  </si>
  <si>
    <t>FO-00-PVG-060-100</t>
  </si>
  <si>
    <t>FORMAT Гайка М10 для запрессовки в медную шину</t>
  </si>
  <si>
    <t>FORMAT Винт М6х10 самонарезающий полукруглая головка шестирадиусный шлиц TORX30 DIN 7500С</t>
  </si>
  <si>
    <t>FORMAT Винт М6х12 самонарезающий полукруглая головка шестирадиусный шлиц TORX30 DIN 7500С</t>
  </si>
  <si>
    <t>FORMAT Шайба М10 тарельчатая пружинная DIN 6796</t>
  </si>
  <si>
    <t>FORMAT Шайба М12 тарельчатая пружинная DIN 6796</t>
  </si>
  <si>
    <t>FORMAT Шайба М16 тарельчатая пружинная DIN 6796</t>
  </si>
  <si>
    <t>FORMAT Шайба М6 тарельчатая пружинная DIN 6796</t>
  </si>
  <si>
    <t>FORMAT Шайба М8 тарельчатая пружинная DIN 6796</t>
  </si>
  <si>
    <t>FORMAT Шайба М10 усиленная плоская увеличенная </t>
  </si>
  <si>
    <t>FORMAT Шайба М16 усиленная плоская увеличенная </t>
  </si>
  <si>
    <t>1.Двери секционные глухие</t>
  </si>
  <si>
    <t>2.Двери секционные с вырезом для ACB</t>
  </si>
  <si>
    <t>3.Фальш-панели внешние</t>
  </si>
  <si>
    <t>4.Фальш-панели внешние компенсационные</t>
  </si>
  <si>
    <t>5.Планки разделения секционных дверей</t>
  </si>
  <si>
    <t>6.Комплекты установочные для ACB</t>
  </si>
  <si>
    <t>7.Комплекты установочные для MCCB (горизонтальная установка)</t>
  </si>
  <si>
    <t>8.Комплекты монтажных плат</t>
  </si>
  <si>
    <t>9.Фланцы основания сплошные</t>
  </si>
  <si>
    <t>10.Фланцы основания вентилируемые</t>
  </si>
  <si>
    <t>11.Панели нижние наборные</t>
  </si>
  <si>
    <t>12.Встроенный отсек</t>
  </si>
  <si>
    <t>13.Двери встроенного отсека</t>
  </si>
  <si>
    <t>14.Крыша и основание</t>
  </si>
  <si>
    <t>15.Крыша и основание вентилируемые</t>
  </si>
  <si>
    <t>16.Вертикальные стойки каркаса</t>
  </si>
  <si>
    <t>17.Панели задние</t>
  </si>
  <si>
    <t>18.Панели боковые</t>
  </si>
  <si>
    <t>19.Элементы цоколя</t>
  </si>
  <si>
    <t>20.Комплект планки опорных изоляторов</t>
  </si>
  <si>
    <t>21.Профиль монтажный 50х25</t>
  </si>
  <si>
    <t>22.Рейка монтажная тип C</t>
  </si>
  <si>
    <t>23.Кронштейны</t>
  </si>
  <si>
    <t>24.Проставка диэлектрическая</t>
  </si>
  <si>
    <t>25.Элементы системы сборных шин</t>
  </si>
  <si>
    <t>26.Пластроны глухие внутренние</t>
  </si>
  <si>
    <t>27.Пластроны глухие внутренние углубленные</t>
  </si>
  <si>
    <t>28.Пластроны для модульных устройств</t>
  </si>
  <si>
    <t>29.Пластроны с вырезом для ACB</t>
  </si>
  <si>
    <t>33.Перегородка аппаратного отсека боковая вертикальная сплошная</t>
  </si>
  <si>
    <t>34.Перегородка секционирования горизонтальная аппаратного отсека</t>
  </si>
  <si>
    <t>35.Перегородка секционирования вертикальная для вертикального шинного отсека</t>
  </si>
  <si>
    <t xml:space="preserve">36.Перегородка секционирования задняя для вертикального кабельного отсека </t>
  </si>
  <si>
    <t>37.Перегородка секционирования задняя для вертикального шинного отсека</t>
  </si>
  <si>
    <t>38.Перегородка секционирования вертикальная</t>
  </si>
  <si>
    <t>40.Комплекты секционирования воздушных выключателей по форме 3b</t>
  </si>
  <si>
    <t>41.Перегородка секционирования задняя</t>
  </si>
  <si>
    <t>42.Перегородка аппаратного отсека боковая вертикальная сплошная</t>
  </si>
  <si>
    <t>43.Панель монтажная боковая перфорированная</t>
  </si>
  <si>
    <t>44.Планка секционирования компенсационная</t>
  </si>
  <si>
    <t>45.Перегородка секционирования горизонтальная</t>
  </si>
  <si>
    <t>46.Перегородка секционирования монтажной панели задняя горизонтальная</t>
  </si>
  <si>
    <t>47.Перегородка секционирования вертикальная крыши</t>
  </si>
  <si>
    <t>Ссылка на диск</t>
  </si>
  <si>
    <t>30.Гайки</t>
  </si>
  <si>
    <t xml:space="preserve">31.Винты </t>
  </si>
  <si>
    <t>32.Шайбы</t>
  </si>
  <si>
    <t xml:space="preserve">30.Гайки </t>
  </si>
  <si>
    <t xml:space="preserve">32.Шайбы </t>
  </si>
  <si>
    <t>Рейка изоляторов тип B 600мм (2шт. компл)</t>
  </si>
  <si>
    <t>FO-00-RIZB-060</t>
  </si>
  <si>
    <t>Рейка основания тип В 400 мм</t>
  </si>
  <si>
    <t>Рейка основания тип В 600 мм</t>
  </si>
  <si>
    <t>Рейка основания тип В 800 мм</t>
  </si>
  <si>
    <t>Рейка основания тип В 1000 мм</t>
  </si>
  <si>
    <t>Рейка монтажная тип В 400 мм</t>
  </si>
  <si>
    <t>Рейка монтажная тип В 600 мм</t>
  </si>
  <si>
    <t>Рейка монтажная тип В 800 мм</t>
  </si>
  <si>
    <t>Рейка монтажная тип В 1000 мм</t>
  </si>
  <si>
    <t>FO-00-RIZB-080</t>
  </si>
  <si>
    <t>FO-00-RIZB-100</t>
  </si>
  <si>
    <t>Рейка изоляторов тип B 800мм (2шт. компл)</t>
  </si>
  <si>
    <t>Рейка изоляторов тип B 1000мм (2шт. компл)</t>
  </si>
  <si>
    <t>Навигация(ссылка) по документу</t>
  </si>
  <si>
    <t>ФАЙЛ</t>
  </si>
  <si>
    <t xml:space="preserve">Ссылка </t>
  </si>
  <si>
    <t>Ссылка</t>
  </si>
  <si>
    <t>Дверь секционная внешняя 200x600 мм</t>
  </si>
  <si>
    <t>Панель монтажная поворотная 500x600 мм</t>
  </si>
  <si>
    <t>Панель монтажная универсальная 200x600 мм</t>
  </si>
  <si>
    <t>Панель монтажная универсальная 250x600 мм</t>
  </si>
  <si>
    <t>Панель монтажная универсальная 300x600 мм</t>
  </si>
  <si>
    <t>Панель монтажная универсальная 350x600 мм</t>
  </si>
  <si>
    <t>Панель монтажная универсальная 400x600 мм</t>
  </si>
  <si>
    <t>Панель монтажная универсальная 450x600 мм</t>
  </si>
  <si>
    <t>Панель монтажная универсальная 500x600 мм</t>
  </si>
  <si>
    <t>Панель монтажная универсальная 600x600 мм</t>
  </si>
  <si>
    <t>Панель монтажная универсальная 200x800 мм</t>
  </si>
  <si>
    <t>Панель монтажная универсальная 250x800 мм</t>
  </si>
  <si>
    <t>Панель монтажная универсальная 300x800 мм</t>
  </si>
  <si>
    <t>Панель монтажная универсальная 350x800 мм</t>
  </si>
  <si>
    <t>Панель монтажная универсальная 400x800 мм</t>
  </si>
  <si>
    <t>Панель монтажная универсальная 450x800 мм</t>
  </si>
  <si>
    <t>Панель монтажная универсальная 500x800 мм</t>
  </si>
  <si>
    <t>Панель монтажная универсальная 600x800 мм</t>
  </si>
  <si>
    <t>Профиль монтажный 50x25 в шкаф 400 мм (2 шт./упак.)</t>
  </si>
  <si>
    <t>Профиль монтажный 50x25 в шкаф 600 мм (2 шт./упак.)</t>
  </si>
  <si>
    <t>Профиль монтажный 50x25 в шкаф 800 мм (2 шт./упак.)</t>
  </si>
  <si>
    <t>Профиль монтажный 50x25 в шкаф 1000 мм (2 шт./упак.)</t>
  </si>
  <si>
    <t>Кронштейн профиля монтажного 50x25 типа 1 (2 шт./упак.)</t>
  </si>
  <si>
    <t>Кронштейн профиля монтажного 50x25 типа 2 (2 шт./упак.)</t>
  </si>
  <si>
    <t>Дверь секционная внешняя 250х600 мм</t>
  </si>
  <si>
    <t>Дверь секционная внешняя 300х600 мм</t>
  </si>
  <si>
    <t>Дверь секционная внешняя 450х600 мм</t>
  </si>
  <si>
    <t>Дверь секционная внешняя 500х600 мм</t>
  </si>
  <si>
    <t>Дверь секционная внешняя 600х600 мм</t>
  </si>
  <si>
    <t>Дверь секционная внешняя 200х800 мм</t>
  </si>
  <si>
    <t>Дверь секционная внешняя 250х800 мм</t>
  </si>
  <si>
    <t>Дверь секционная внешняя 300х800 мм</t>
  </si>
  <si>
    <t>Дверь секционная внешняя 350х800 мм</t>
  </si>
  <si>
    <t>Дверь секционная внешняя 400х800 мм</t>
  </si>
  <si>
    <t>Дверь секционная внешняя 450х800 мм</t>
  </si>
  <si>
    <t>Дверь секционная внешняя 500х800 мм</t>
  </si>
  <si>
    <t>Дверь секционная внешняя 600х800 мм</t>
  </si>
  <si>
    <t>1. Двери секционные глухие</t>
  </si>
  <si>
    <t>Дверь секционная внешняя 250x1000 мм</t>
  </si>
  <si>
    <t>Фальш-панель внешняя глуxая 100x600 мм</t>
  </si>
  <si>
    <t>Фальш-панель внешняя глуxая 200x600 мм</t>
  </si>
  <si>
    <t>Фальш-панель внешняя глуxая 250x600 мм</t>
  </si>
  <si>
    <t>Фальш-панель внешняя глуxая 300x600 мм</t>
  </si>
  <si>
    <t>Фальш-панель внешняя глуxая 350x600 мм</t>
  </si>
  <si>
    <t>Фальш-панель внешняя глуxая 400x600 мм</t>
  </si>
  <si>
    <t>Фальш-панель внешняя глуxая 450x600 мм</t>
  </si>
  <si>
    <t>Фальш-панель внешняя глуxая 500x600 мм</t>
  </si>
  <si>
    <t>Фальш-панель внешняя глуxая 600x600 мм</t>
  </si>
  <si>
    <t>Фальш-панель внешняя глуxая 100x800 мм</t>
  </si>
  <si>
    <t>Фальш-панель внешняя глуxая 150x800 мм</t>
  </si>
  <si>
    <t>Фальш-панель внешняя глуxая 200x800 мм</t>
  </si>
  <si>
    <t>Фальш-панель внешняя глуxая 250x800 мм</t>
  </si>
  <si>
    <t>Фальш-панель внешняя глуxая 300x800 мм</t>
  </si>
  <si>
    <t>Фальш-панель внешняя глуxая 350x800 мм</t>
  </si>
  <si>
    <t>Фальш-панель внешняя глуxая 400x800 мм</t>
  </si>
  <si>
    <t>Фальш-панель внешняя глуxая 450x800 мм</t>
  </si>
  <si>
    <t>Фальш-панель внешняя глуxая 150х600 мм</t>
  </si>
  <si>
    <t>Фальш-панель внешняя глухая 500x800 мм</t>
  </si>
  <si>
    <t>Панель монтажная поворотная 600х600 мм</t>
  </si>
  <si>
    <t>Панель монтажная поворотная 400х800 мм</t>
  </si>
  <si>
    <t>Панель монтажная поворотная 500х800 мм</t>
  </si>
  <si>
    <t>Панель монтажная поворотная 600х800 мм</t>
  </si>
  <si>
    <t>Панель монтажная поворотная 400x1000 мм</t>
  </si>
  <si>
    <t>Панель монтажная поворотная 400х600 мм</t>
  </si>
  <si>
    <t xml:space="preserve">Крыша и основание (под фланец) 800x1000 мм </t>
  </si>
  <si>
    <t>Панель задняя 2000x400 мм IP54</t>
  </si>
  <si>
    <t>Изолятор шинодержателя 50-5-2</t>
  </si>
  <si>
    <t>Изолятор шинодержателя 75-5-4</t>
  </si>
  <si>
    <t>Изолятор шинодержателя 87-5-4</t>
  </si>
  <si>
    <t>Изолятор шинодержателя 50-10-1</t>
  </si>
  <si>
    <t>Изолятор шинодержателя 75-10-2</t>
  </si>
  <si>
    <t>Изолятор шинодержателя 87-10-3</t>
  </si>
  <si>
    <t>Изолятор шинодержателя 100-10-4</t>
  </si>
  <si>
    <t>Профиль алюминиевый с перфорацией длина 2100 мм</t>
  </si>
  <si>
    <t>Шпилька резьбовая М6</t>
  </si>
  <si>
    <t>Трубка изоляционная 8х1</t>
  </si>
  <si>
    <t>Гайка фланцевая М6</t>
  </si>
  <si>
    <t>Гайка стальная круглая М6</t>
  </si>
  <si>
    <t>Болт с фланцем М8х35</t>
  </si>
  <si>
    <t xml:space="preserve">Гайка закладная М8 в каркасный профиль </t>
  </si>
  <si>
    <t xml:space="preserve">Винт М6x30 самонарезающий с полукруглой головкой, шлиц TORX30 DIN 7500 С </t>
  </si>
  <si>
    <t>FORMAT Гайка М12 для запрессовки в медную шину</t>
  </si>
  <si>
    <t>FORMAT Гайка М16 для запрессовки в медную шину</t>
  </si>
  <si>
    <t>FORMAT Гайка М6 для запрессовки в медную шину</t>
  </si>
  <si>
    <t>FORMAT Гайка М8 для запрессовки в медную шину</t>
  </si>
  <si>
    <t>FORMAT Шайба М12 усиленная плоская увеличенная</t>
  </si>
  <si>
    <t>36.Перегородка секционирования задняя для вертикального кабельного отсека</t>
  </si>
  <si>
    <t>Перегородка секционирования задняя 200x400 мм</t>
  </si>
  <si>
    <t>Фальш-панель компенсационная ширина 600 мм (2 шт. упак.)</t>
  </si>
  <si>
    <t>Фальш-панель компенсационная ширина 800 мм (2 шт. упак.)</t>
  </si>
  <si>
    <t>Фальш-панель компенсационная ширина 1000 мм (2 шт. упак.)</t>
  </si>
  <si>
    <t>Фальш-панель компенсационная ширина 600 мм с вырезом (2 шт. упак.)</t>
  </si>
  <si>
    <t>Фальш-панель компенсационная ширина 800 мм с вырезом (2 шт. упак.)</t>
  </si>
  <si>
    <t>39.Комплекты секционирования воздушных выключателей по форме 2a-3a</t>
  </si>
  <si>
    <t>Панель монтажная боковая перфорированная 200х400 мм (2 шт.упак.)</t>
  </si>
  <si>
    <t>Панель монтажная боковая перфорированная 300х400мм (2 шт.упак.)</t>
  </si>
  <si>
    <t>Панель монтажная боковая перфорированная 200х600мм (2 шт.упак.)</t>
  </si>
  <si>
    <t>Панель монтажная боковая перфорированная 300х600мм (2 шт.упак.)</t>
  </si>
  <si>
    <t>YKM40D-FO-VRВ-040</t>
  </si>
  <si>
    <t>YKM40D-FO-VRВ-080</t>
  </si>
  <si>
    <t>YKM40D-FO-VRВ-060</t>
  </si>
  <si>
    <t>YKM40D-FO-VRВ-100</t>
  </si>
  <si>
    <t>FO-00-RBB-040</t>
  </si>
  <si>
    <t>FO-00-RBB-100</t>
  </si>
  <si>
    <t>FO-00-RBB-080</t>
  </si>
  <si>
    <t>FO-00-RBB-060</t>
  </si>
  <si>
    <t>22.Рейка монтажная типа С</t>
  </si>
  <si>
    <t>24.Проставки диэлектричекие</t>
  </si>
  <si>
    <t>48. Рейки изоляторов тип B</t>
  </si>
  <si>
    <t>49.Рейки монтажные тип B</t>
  </si>
  <si>
    <t>50.Рейки основания тип B</t>
  </si>
  <si>
    <t>48.Рейки изоляторов тип B</t>
  </si>
  <si>
    <t>Комплект секционирования 3b для ARMAT ACB типоразмер G выкатного исполнения 3P 800х600 в шкаф глубиной 1000 мм</t>
  </si>
  <si>
    <t>Перегородка секционирования вертикальная 150x600 мм</t>
  </si>
  <si>
    <t>Перегородка секционирования вертикальная 200x600 мм</t>
  </si>
  <si>
    <t>Перегородка секционирования вертикальная 250x600 мм</t>
  </si>
  <si>
    <t>Перегородка секционирования вертикальная 300x600 мм</t>
  </si>
  <si>
    <t>Перегородка секционирования вертикальная 350x600 мм</t>
  </si>
  <si>
    <t>FO-00D-VTORX-M6X10-050</t>
  </si>
  <si>
    <t>Для работы ссылок в таблице — необходимо распаковать весь архив!</t>
  </si>
  <si>
    <t>Дверь секционная внешняя 350x600 мм</t>
  </si>
  <si>
    <t>Дверь секционная внешняя 400x600 мм</t>
  </si>
  <si>
    <t>Комплект установочный ARMAT ACB типоразмер A\B 3\4P D 3P 600x600</t>
  </si>
  <si>
    <t>Комплект установочный ARMAT ACB типоразмер E\F 3\4P 600х800</t>
  </si>
  <si>
    <t>Комплект установочный ARMAT ACB типоразмер A\B\D 3\4P 600х800</t>
  </si>
  <si>
    <t>Комплект установочный ARMAT ACB типоразмер G 3P E\F 3\4P 600х800</t>
  </si>
  <si>
    <t>Комплект установочный ARMAT ACB типоразмер G 3\4P 600х1000</t>
  </si>
  <si>
    <t>Пластрон с вырезом для ACB Armat A\B 3\4P W 600х600</t>
  </si>
  <si>
    <t>Пластрон с вырез для ACB ARMAT A\B 3\4P W 600х800</t>
  </si>
  <si>
    <t>Пластрон с вырезом для ACB Armat D 3\4P W 600х800</t>
  </si>
  <si>
    <t>Пластрон с вырезом для ACB Armat E\F 3\4P W 600х800</t>
  </si>
  <si>
    <t>Пластрон с вырезом для ACB Armat G 3\4P W 600х1000</t>
  </si>
  <si>
    <t>Комплект секционирования 2a-3a для ARMAT ACB типоразмер A\B выкатного исполнения 3\4P 600х600</t>
  </si>
  <si>
    <t>Комплект секционирования 2a-3a для ARMAT ACB типоразмер E\F выкатного исполнения 3\4P 600х800</t>
  </si>
  <si>
    <t>Комплект секционирования 2a-3a для ARMAT ACB типоразмер D выкатного исполнения 3\4P 600х800</t>
  </si>
  <si>
    <t>Комплект секционирования 2a-3a для ARMAT ACB типоразмер G выкатного исполнения 3\4P 600х1000</t>
  </si>
  <si>
    <t>Комплект секционирования 3b для ARMAT ACB типоразмер A\B выкатного исполнения 3\4P 600х400 в шкаф глубиной 800мм</t>
  </si>
  <si>
    <t>Комплект секционирования 3b для ARMAT ACB типоразмер A\B выкатного исполнения 3\4P 600х600 в шкаф глубиной 1000 мм</t>
  </si>
  <si>
    <t>Комплект секционирования 3b для ARMAT ACB типоразмер D выкатного исполнения 3\4P 800х400 в шкаф глубиной 800 мм</t>
  </si>
  <si>
    <t>Комплект секционирования 3b для ARMAT ACB типоразмер D выкатного исполнения 3\4P 800х600 в шкаф глубиной 1000 мм</t>
  </si>
  <si>
    <t>Комплект секционирования 3b для ARMAT ACB типоразмер E\F выкатного исполнения 3\4P 800х400 в шкаф глубиной 800 мм</t>
  </si>
  <si>
    <t>Комплект секционирования 3b для ARMAT ACB типоразмер E\F выкатного исполнения 3\4P 800х600 в шкаф глубиной 1000 мм</t>
  </si>
  <si>
    <t>Комплект секционирования 3b для ARMAT ACB типоразмер G выкатного исполнения 3\4P 1000х600 в шкаф глубиной 1000 мм</t>
  </si>
  <si>
    <t>Кронштейн N-PE тип 3 (2 шт./упак.)</t>
  </si>
  <si>
    <t>FO-00-NPE-3</t>
  </si>
  <si>
    <t>FO-00-UVF-180-040</t>
  </si>
  <si>
    <t>Рама для пластронов 1800х400</t>
  </si>
  <si>
    <t>FO-00-UVF-180-060</t>
  </si>
  <si>
    <t>Рама для пластронов 1800х600</t>
  </si>
  <si>
    <t>FO-00-UVF-180-080</t>
  </si>
  <si>
    <t>Рама для пластронов 1800х800</t>
  </si>
  <si>
    <t>FO-00-UVF-180-100</t>
  </si>
  <si>
    <t>Рама для пластронов 1800х1000</t>
  </si>
  <si>
    <t>FO-00-UVF-200-040</t>
  </si>
  <si>
    <t>Рама для пластронов 2000х400</t>
  </si>
  <si>
    <t>FO-00-UVF-200-060</t>
  </si>
  <si>
    <t>Рама для пластронов 2000х600</t>
  </si>
  <si>
    <t>FO-00-UVF-200-080</t>
  </si>
  <si>
    <t>Рама для пластронов 2000х800</t>
  </si>
  <si>
    <t>FO-00-UVF-200-100</t>
  </si>
  <si>
    <t>Рама для пластронов 2000х1000</t>
  </si>
  <si>
    <t>FO-00-UVF-220-040</t>
  </si>
  <si>
    <t>Рама для пластронов 2200х400</t>
  </si>
  <si>
    <t>FO-00-UVF-220-060</t>
  </si>
  <si>
    <t>Рама для пластронов 2200х600</t>
  </si>
  <si>
    <t>FO-00-UVF-220-080</t>
  </si>
  <si>
    <t>Рама для пластронов 2200х800</t>
  </si>
  <si>
    <t>FO-00-UVF-220-100</t>
  </si>
  <si>
    <t>Рама для пластронов 2200х1000</t>
  </si>
  <si>
    <t>51.Рама для пластронов</t>
  </si>
  <si>
    <t>52.Двери металлические</t>
  </si>
  <si>
    <t>YKM40D-FO-DM-200-040</t>
  </si>
  <si>
    <t>YKM40D-FO-DM-200-080</t>
  </si>
  <si>
    <t>YKM40D-FO-DM-200-060</t>
  </si>
  <si>
    <t>YKM40D-FO-DMR-200-060</t>
  </si>
  <si>
    <t>YKM40D-FO-DMR-200-080</t>
  </si>
  <si>
    <t>Дверь металлическая 2000х400мм</t>
  </si>
  <si>
    <t>Дверь металлическая 2000х600мм</t>
  </si>
  <si>
    <t>Дверь металлическая 2000х800мм</t>
  </si>
  <si>
    <t>Дверь металлическая 2000х600мм RAL3020 красная</t>
  </si>
  <si>
    <t>Дверь металлическая 2000х800мм RAL3020 красная</t>
  </si>
  <si>
    <t>53.Элементы для соединения панелей</t>
  </si>
  <si>
    <t>YKM40D-FO-JK-200-54</t>
  </si>
  <si>
    <t>FO-00-CPL</t>
  </si>
  <si>
    <t>Комплект для соединения шкафов IP54</t>
  </si>
  <si>
    <t>FORMAT Пластина соединительная (8шт/компл) IEK</t>
  </si>
  <si>
    <t>В</t>
  </si>
  <si>
    <t>Пластрон глухой внутренний 150х400</t>
  </si>
  <si>
    <t>FO-00-VK</t>
  </si>
  <si>
    <t>Комплект вывода жгута на сплошную дверь</t>
  </si>
  <si>
    <t>54.Комплект вывода жгута на сплошную дверь</t>
  </si>
  <si>
    <t>55.Комплект пломбирования пластрона</t>
  </si>
  <si>
    <t>FO-00-UPP</t>
  </si>
  <si>
    <t>Комплект пломбирования пластрона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</si>
</sst>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0"/>
      <name val="Calibri"/>
      <family val="2"/>
      <scheme val="minor"/>
    </font>
    <font>
      <sz val="16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0" borderId="7" xfId="0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5" xfId="1" applyFont="1" applyFill="1" applyBorder="1" applyAlignment="1">
      <alignment horizontal="center" vertical="center"/>
    </xf>
    <xf numFmtId="0" fontId="0" fillId="0" borderId="0" xfId="0"/>
    <xf numFmtId="0" fontId="3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8" xfId="0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0" xfId="0" applyFont="1"/>
    <xf numFmtId="0" fontId="3" fillId="4" borderId="7" xfId="0" applyFont="1" applyFill="1" applyBorder="1" applyAlignment="1">
      <alignment horizontal="center" vertical="center"/>
    </xf>
    <xf numFmtId="0" fontId="0" fillId="0" borderId="7" xfId="0" applyBorder="1"/>
    <xf numFmtId="0" fontId="3" fillId="4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9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quotePrefix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0" xfId="0" applyFill="1" applyBorder="1"/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6" fillId="0" borderId="12" xfId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8" xfId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10" xfId="1" applyBorder="1" applyAlignment="1">
      <alignment horizontal="center" vertical="center"/>
    </xf>
    <xf numFmtId="0" fontId="0" fillId="0" borderId="0" xfId="0" applyFill="1" applyBorder="1"/>
    <xf numFmtId="0" fontId="6" fillId="0" borderId="0" xfId="1" applyBorder="1" applyAlignment="1">
      <alignment horizontal="center" vertical="center"/>
    </xf>
    <xf numFmtId="0" fontId="0" fillId="0" borderId="0" xfId="0" applyFill="1" applyBorder="1" applyAlignment="1"/>
    <xf numFmtId="0" fontId="6" fillId="0" borderId="6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3" fillId="4" borderId="0" xfId="0" applyFont="1" applyFill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6" fillId="0" borderId="9" xfId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 wrapText="1"/>
    </xf>
    <xf numFmtId="0" fontId="0" fillId="2" borderId="7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388"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21" Type="http://schemas.openxmlformats.org/officeDocument/2006/relationships/image" Target="../media/image21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microsoft.com/office/2007/relationships/hdphoto" Target="../media/hdphoto1.wdp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20.png"/><Relationship Id="rId41" Type="http://schemas.openxmlformats.org/officeDocument/2006/relationships/image" Target="../media/image40.png"/><Relationship Id="rId54" Type="http://schemas.openxmlformats.org/officeDocument/2006/relationships/image" Target="../media/image5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173355</xdr:colOff>
      <xdr:row>2</xdr:row>
      <xdr:rowOff>134352</xdr:rowOff>
    </xdr:from>
    <xdr:ext cx="2205355" cy="2948684"/>
    <xdr:pic>
      <xdr:nvPicPr>
        <xdr:cNvPr id="2" name="Рисунок 1">
          <a:extLst>
            <a:ext uri="{FF2B5EF4-FFF2-40B4-BE49-F238E27FC236}">
              <a16:creationId xmlns:a16="http://schemas.microsoft.com/office/drawing/2014/main" id="{52454E5F-D8CC-4832-8282-375A621DF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649" y="627411"/>
          <a:ext cx="2205355" cy="2948684"/>
        </a:xfrm>
        <a:prstGeom prst="rect">
          <a:avLst/>
        </a:prstGeom>
      </xdr:spPr>
    </xdr:pic>
    <xdr:clientData/>
  </xdr:oneCellAnchor>
  <xdr:oneCellAnchor>
    <xdr:from>
      <xdr:col>6</xdr:col>
      <xdr:colOff>130175</xdr:colOff>
      <xdr:row>32</xdr:row>
      <xdr:rowOff>24765</xdr:rowOff>
    </xdr:from>
    <xdr:ext cx="2309169" cy="2968769"/>
    <xdr:pic>
      <xdr:nvPicPr>
        <xdr:cNvPr id="3" name="Рисунок 2">
          <a:extLst>
            <a:ext uri="{FF2B5EF4-FFF2-40B4-BE49-F238E27FC236}">
              <a16:creationId xmlns:a16="http://schemas.microsoft.com/office/drawing/2014/main" id="{82D284CF-50F3-448A-81A3-23E362EB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175" y="6120765"/>
          <a:ext cx="2309169" cy="2968769"/>
        </a:xfrm>
        <a:prstGeom prst="rect">
          <a:avLst/>
        </a:prstGeom>
      </xdr:spPr>
    </xdr:pic>
    <xdr:clientData/>
  </xdr:oneCellAnchor>
  <xdr:oneCellAnchor>
    <xdr:from>
      <xdr:col>6</xdr:col>
      <xdr:colOff>209717</xdr:colOff>
      <xdr:row>84</xdr:row>
      <xdr:rowOff>16334</xdr:rowOff>
    </xdr:from>
    <xdr:ext cx="2190583" cy="1947721"/>
    <xdr:pic>
      <xdr:nvPicPr>
        <xdr:cNvPr id="4" name="Рисунок 3">
          <a:extLst>
            <a:ext uri="{FF2B5EF4-FFF2-40B4-BE49-F238E27FC236}">
              <a16:creationId xmlns:a16="http://schemas.microsoft.com/office/drawing/2014/main" id="{8425CCD0-9C8C-4B1C-A163-E9C609E8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717" y="16018334"/>
          <a:ext cx="2190583" cy="1947721"/>
        </a:xfrm>
        <a:prstGeom prst="rect">
          <a:avLst/>
        </a:prstGeom>
      </xdr:spPr>
    </xdr:pic>
    <xdr:clientData/>
  </xdr:oneCellAnchor>
  <xdr:oneCellAnchor>
    <xdr:from>
      <xdr:col>5</xdr:col>
      <xdr:colOff>419906</xdr:colOff>
      <xdr:row>101</xdr:row>
      <xdr:rowOff>200026</xdr:rowOff>
    </xdr:from>
    <xdr:ext cx="2913701" cy="1628775"/>
    <xdr:pic>
      <xdr:nvPicPr>
        <xdr:cNvPr id="5" name="Рисунок 4">
          <a:extLst>
            <a:ext uri="{FF2B5EF4-FFF2-40B4-BE49-F238E27FC236}">
              <a16:creationId xmlns:a16="http://schemas.microsoft.com/office/drawing/2014/main" id="{767382A9-A01B-4E27-A8DE-64E6D9D9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306" y="19431001"/>
          <a:ext cx="2913701" cy="1628775"/>
        </a:xfrm>
        <a:prstGeom prst="rect">
          <a:avLst/>
        </a:prstGeom>
      </xdr:spPr>
    </xdr:pic>
    <xdr:clientData/>
  </xdr:oneCellAnchor>
  <xdr:oneCellAnchor>
    <xdr:from>
      <xdr:col>5</xdr:col>
      <xdr:colOff>247650</xdr:colOff>
      <xdr:row>112</xdr:row>
      <xdr:rowOff>12311</xdr:rowOff>
    </xdr:from>
    <xdr:ext cx="3272790" cy="1975865"/>
    <xdr:pic>
      <xdr:nvPicPr>
        <xdr:cNvPr id="6" name="Рисунок 5">
          <a:extLst>
            <a:ext uri="{FF2B5EF4-FFF2-40B4-BE49-F238E27FC236}">
              <a16:creationId xmlns:a16="http://schemas.microsoft.com/office/drawing/2014/main" id="{95172594-96B9-494D-842A-DC86C81A5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21348311"/>
          <a:ext cx="3272790" cy="1975865"/>
        </a:xfrm>
        <a:prstGeom prst="rect">
          <a:avLst/>
        </a:prstGeom>
      </xdr:spPr>
    </xdr:pic>
    <xdr:clientData/>
  </xdr:oneCellAnchor>
  <xdr:oneCellAnchor>
    <xdr:from>
      <xdr:col>5</xdr:col>
      <xdr:colOff>240029</xdr:colOff>
      <xdr:row>125</xdr:row>
      <xdr:rowOff>123320</xdr:rowOff>
    </xdr:from>
    <xdr:ext cx="3322321" cy="3440986"/>
    <xdr:pic>
      <xdr:nvPicPr>
        <xdr:cNvPr id="7" name="Рисунок 6">
          <a:extLst>
            <a:ext uri="{FF2B5EF4-FFF2-40B4-BE49-F238E27FC236}">
              <a16:creationId xmlns:a16="http://schemas.microsoft.com/office/drawing/2014/main" id="{367E83E9-2027-4D10-95FC-082D93F4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429" y="23935820"/>
          <a:ext cx="3322321" cy="3440986"/>
        </a:xfrm>
        <a:prstGeom prst="rect">
          <a:avLst/>
        </a:prstGeom>
      </xdr:spPr>
    </xdr:pic>
    <xdr:clientData/>
  </xdr:oneCellAnchor>
  <xdr:oneCellAnchor>
    <xdr:from>
      <xdr:col>5</xdr:col>
      <xdr:colOff>335280</xdr:colOff>
      <xdr:row>195</xdr:row>
      <xdr:rowOff>26670</xdr:rowOff>
    </xdr:from>
    <xdr:ext cx="2997317" cy="1918335"/>
    <xdr:pic>
      <xdr:nvPicPr>
        <xdr:cNvPr id="8" name="Рисунок 7">
          <a:extLst>
            <a:ext uri="{FF2B5EF4-FFF2-40B4-BE49-F238E27FC236}">
              <a16:creationId xmlns:a16="http://schemas.microsoft.com/office/drawing/2014/main" id="{32C96355-3749-4913-87A9-349D13E21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3680" y="37174170"/>
          <a:ext cx="2997317" cy="1918335"/>
        </a:xfrm>
        <a:prstGeom prst="rect">
          <a:avLst/>
        </a:prstGeom>
      </xdr:spPr>
    </xdr:pic>
    <xdr:clientData/>
  </xdr:oneCellAnchor>
  <xdr:oneCellAnchor>
    <xdr:from>
      <xdr:col>6</xdr:col>
      <xdr:colOff>123280</xdr:colOff>
      <xdr:row>216</xdr:row>
      <xdr:rowOff>94433</xdr:rowOff>
    </xdr:from>
    <xdr:ext cx="2249805" cy="2685826"/>
    <xdr:pic>
      <xdr:nvPicPr>
        <xdr:cNvPr id="9" name="Рисунок 8">
          <a:extLst>
            <a:ext uri="{FF2B5EF4-FFF2-40B4-BE49-F238E27FC236}">
              <a16:creationId xmlns:a16="http://schemas.microsoft.com/office/drawing/2014/main" id="{53101D6F-1E1C-4266-8FBF-4B44BF83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5566" y="55584362"/>
          <a:ext cx="2249805" cy="2685826"/>
        </a:xfrm>
        <a:prstGeom prst="rect">
          <a:avLst/>
        </a:prstGeom>
      </xdr:spPr>
    </xdr:pic>
    <xdr:clientData/>
  </xdr:oneCellAnchor>
  <xdr:oneCellAnchor>
    <xdr:from>
      <xdr:col>5</xdr:col>
      <xdr:colOff>553811</xdr:colOff>
      <xdr:row>230</xdr:row>
      <xdr:rowOff>168606</xdr:rowOff>
    </xdr:from>
    <xdr:ext cx="2522219" cy="2322107"/>
    <xdr:pic>
      <xdr:nvPicPr>
        <xdr:cNvPr id="10" name="Рисунок 9">
          <a:extLst>
            <a:ext uri="{FF2B5EF4-FFF2-40B4-BE49-F238E27FC236}">
              <a16:creationId xmlns:a16="http://schemas.microsoft.com/office/drawing/2014/main" id="{A01C5D8A-7FE9-43FC-9E77-C8B1253B2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775" y="58842606"/>
          <a:ext cx="2522219" cy="2322107"/>
        </a:xfrm>
        <a:prstGeom prst="rect">
          <a:avLst/>
        </a:prstGeom>
      </xdr:spPr>
    </xdr:pic>
    <xdr:clientData/>
  </xdr:oneCellAnchor>
  <xdr:oneCellAnchor>
    <xdr:from>
      <xdr:col>5</xdr:col>
      <xdr:colOff>370931</xdr:colOff>
      <xdr:row>312</xdr:row>
      <xdr:rowOff>192664</xdr:rowOff>
    </xdr:from>
    <xdr:ext cx="2966085" cy="1560962"/>
    <xdr:pic>
      <xdr:nvPicPr>
        <xdr:cNvPr id="11" name="Рисунок 10">
          <a:extLst>
            <a:ext uri="{FF2B5EF4-FFF2-40B4-BE49-F238E27FC236}">
              <a16:creationId xmlns:a16="http://schemas.microsoft.com/office/drawing/2014/main" id="{1CF0B25E-68F2-4B5B-BCD3-398D73B3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331" y="59247664"/>
          <a:ext cx="2966085" cy="1560962"/>
        </a:xfrm>
        <a:prstGeom prst="rect">
          <a:avLst/>
        </a:prstGeom>
      </xdr:spPr>
    </xdr:pic>
    <xdr:clientData/>
  </xdr:oneCellAnchor>
  <xdr:oneCellAnchor>
    <xdr:from>
      <xdr:col>5</xdr:col>
      <xdr:colOff>351881</xdr:colOff>
      <xdr:row>302</xdr:row>
      <xdr:rowOff>216957</xdr:rowOff>
    </xdr:from>
    <xdr:ext cx="2979420" cy="1609215"/>
    <xdr:pic>
      <xdr:nvPicPr>
        <xdr:cNvPr id="12" name="Рисунок 11">
          <a:extLst>
            <a:ext uri="{FF2B5EF4-FFF2-40B4-BE49-F238E27FC236}">
              <a16:creationId xmlns:a16="http://schemas.microsoft.com/office/drawing/2014/main" id="{2E41E69F-D7A9-4C6F-BA19-A28F6058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281" y="57338382"/>
          <a:ext cx="2979420" cy="1609215"/>
        </a:xfrm>
        <a:prstGeom prst="rect">
          <a:avLst/>
        </a:prstGeom>
      </xdr:spPr>
    </xdr:pic>
    <xdr:clientData/>
  </xdr:oneCellAnchor>
  <xdr:oneCellAnchor>
    <xdr:from>
      <xdr:col>6</xdr:col>
      <xdr:colOff>309268</xdr:colOff>
      <xdr:row>322</xdr:row>
      <xdr:rowOff>159620</xdr:rowOff>
    </xdr:from>
    <xdr:ext cx="1976731" cy="1980313"/>
    <xdr:pic>
      <xdr:nvPicPr>
        <xdr:cNvPr id="13" name="Рисунок 12">
          <a:extLst>
            <a:ext uri="{FF2B5EF4-FFF2-40B4-BE49-F238E27FC236}">
              <a16:creationId xmlns:a16="http://schemas.microsoft.com/office/drawing/2014/main" id="{17682C40-B4DD-4E30-A1DC-60D334CEE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1554" y="80877191"/>
          <a:ext cx="1976731" cy="1980313"/>
        </a:xfrm>
        <a:prstGeom prst="rect">
          <a:avLst/>
        </a:prstGeom>
      </xdr:spPr>
    </xdr:pic>
    <xdr:clientData/>
  </xdr:oneCellAnchor>
  <xdr:oneCellAnchor>
    <xdr:from>
      <xdr:col>6</xdr:col>
      <xdr:colOff>24765</xdr:colOff>
      <xdr:row>46</xdr:row>
      <xdr:rowOff>132648</xdr:rowOff>
    </xdr:from>
    <xdr:ext cx="2546985" cy="17127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E40FB1EC-F46E-4D48-8E87-6B6E1DCB5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765" y="8895648"/>
          <a:ext cx="2546985" cy="1712764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162</xdr:row>
      <xdr:rowOff>20955</xdr:rowOff>
    </xdr:from>
    <xdr:ext cx="3379229" cy="2951815"/>
    <xdr:pic>
      <xdr:nvPicPr>
        <xdr:cNvPr id="16" name="Рисунок 15">
          <a:extLst>
            <a:ext uri="{FF2B5EF4-FFF2-40B4-BE49-F238E27FC236}">
              <a16:creationId xmlns:a16="http://schemas.microsoft.com/office/drawing/2014/main" id="{EA50F906-AF30-4EEB-8EAD-D2D127F27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30881955"/>
          <a:ext cx="3379229" cy="2951815"/>
        </a:xfrm>
        <a:prstGeom prst="rect">
          <a:avLst/>
        </a:prstGeom>
      </xdr:spPr>
    </xdr:pic>
    <xdr:clientData/>
  </xdr:oneCellAnchor>
  <xdr:oneCellAnchor>
    <xdr:from>
      <xdr:col>5</xdr:col>
      <xdr:colOff>148590</xdr:colOff>
      <xdr:row>178</xdr:row>
      <xdr:rowOff>143972</xdr:rowOff>
    </xdr:from>
    <xdr:ext cx="3409950" cy="2729893"/>
    <xdr:pic>
      <xdr:nvPicPr>
        <xdr:cNvPr id="17" name="Рисунок 16">
          <a:extLst>
            <a:ext uri="{FF2B5EF4-FFF2-40B4-BE49-F238E27FC236}">
              <a16:creationId xmlns:a16="http://schemas.microsoft.com/office/drawing/2014/main" id="{6F0F1660-11ED-4756-8770-A135A54A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6990" y="34052972"/>
          <a:ext cx="3409950" cy="2729893"/>
        </a:xfrm>
        <a:prstGeom prst="rect">
          <a:avLst/>
        </a:prstGeom>
      </xdr:spPr>
    </xdr:pic>
    <xdr:clientData/>
  </xdr:oneCellAnchor>
  <xdr:oneCellAnchor>
    <xdr:from>
      <xdr:col>5</xdr:col>
      <xdr:colOff>608240</xdr:colOff>
      <xdr:row>243</xdr:row>
      <xdr:rowOff>108858</xdr:rowOff>
    </xdr:from>
    <xdr:ext cx="2504244" cy="2305050"/>
    <xdr:pic>
      <xdr:nvPicPr>
        <xdr:cNvPr id="18" name="Рисунок 17">
          <a:extLst>
            <a:ext uri="{FF2B5EF4-FFF2-40B4-BE49-F238E27FC236}">
              <a16:creationId xmlns:a16="http://schemas.microsoft.com/office/drawing/2014/main" id="{F7F18424-0367-42C2-B560-9292BC24E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8204" y="62211858"/>
          <a:ext cx="2504244" cy="2305050"/>
        </a:xfrm>
        <a:prstGeom prst="rect">
          <a:avLst/>
        </a:prstGeom>
      </xdr:spPr>
    </xdr:pic>
    <xdr:clientData/>
  </xdr:oneCellAnchor>
  <xdr:oneCellAnchor>
    <xdr:from>
      <xdr:col>5</xdr:col>
      <xdr:colOff>207644</xdr:colOff>
      <xdr:row>288</xdr:row>
      <xdr:rowOff>236220</xdr:rowOff>
    </xdr:from>
    <xdr:ext cx="3227747" cy="2127884"/>
    <xdr:pic>
      <xdr:nvPicPr>
        <xdr:cNvPr id="19" name="Рисунок 18">
          <a:extLst>
            <a:ext uri="{FF2B5EF4-FFF2-40B4-BE49-F238E27FC236}">
              <a16:creationId xmlns:a16="http://schemas.microsoft.com/office/drawing/2014/main" id="{3FD2DD35-93C0-40EA-B9C1-EE54C097C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8494" y="73388220"/>
          <a:ext cx="3227747" cy="2127884"/>
        </a:xfrm>
        <a:prstGeom prst="rect">
          <a:avLst/>
        </a:prstGeom>
      </xdr:spPr>
    </xdr:pic>
    <xdr:clientData/>
  </xdr:oneCellAnchor>
  <xdr:oneCellAnchor>
    <xdr:from>
      <xdr:col>6</xdr:col>
      <xdr:colOff>579122</xdr:colOff>
      <xdr:row>255</xdr:row>
      <xdr:rowOff>84580</xdr:rowOff>
    </xdr:from>
    <xdr:ext cx="1271450" cy="2822105"/>
    <xdr:pic>
      <xdr:nvPicPr>
        <xdr:cNvPr id="20" name="Рисунок 19">
          <a:extLst>
            <a:ext uri="{FF2B5EF4-FFF2-40B4-BE49-F238E27FC236}">
              <a16:creationId xmlns:a16="http://schemas.microsoft.com/office/drawing/2014/main" id="{E89891AF-0935-4469-8567-19AC6122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1304" y="64508216"/>
          <a:ext cx="1271450" cy="2822105"/>
        </a:xfrm>
        <a:prstGeom prst="rect">
          <a:avLst/>
        </a:prstGeom>
      </xdr:spPr>
    </xdr:pic>
    <xdr:clientData/>
  </xdr:oneCellAnchor>
  <xdr:oneCellAnchor>
    <xdr:from>
      <xdr:col>8</xdr:col>
      <xdr:colOff>361949</xdr:colOff>
      <xdr:row>272</xdr:row>
      <xdr:rowOff>192132</xdr:rowOff>
    </xdr:from>
    <xdr:ext cx="1302475" cy="3145471"/>
    <xdr:pic>
      <xdr:nvPicPr>
        <xdr:cNvPr id="21" name="Рисунок 20">
          <a:extLst>
            <a:ext uri="{FF2B5EF4-FFF2-40B4-BE49-F238E27FC236}">
              <a16:creationId xmlns:a16="http://schemas.microsoft.com/office/drawing/2014/main" id="{EEB2E183-973F-4ED0-B7AF-CFB9346D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599" y="69381732"/>
          <a:ext cx="1302475" cy="3145471"/>
        </a:xfrm>
        <a:prstGeom prst="rect">
          <a:avLst/>
        </a:prstGeom>
      </xdr:spPr>
    </xdr:pic>
    <xdr:clientData/>
  </xdr:oneCellAnchor>
  <xdr:oneCellAnchor>
    <xdr:from>
      <xdr:col>5</xdr:col>
      <xdr:colOff>174445</xdr:colOff>
      <xdr:row>270</xdr:row>
      <xdr:rowOff>139609</xdr:rowOff>
    </xdr:from>
    <xdr:ext cx="1853448" cy="3311562"/>
    <xdr:pic>
      <xdr:nvPicPr>
        <xdr:cNvPr id="22" name="Рисунок 21">
          <a:extLst>
            <a:ext uri="{FF2B5EF4-FFF2-40B4-BE49-F238E27FC236}">
              <a16:creationId xmlns:a16="http://schemas.microsoft.com/office/drawing/2014/main" id="{CEFCF645-81AE-459C-9F4A-DCC744FD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295" y="68833909"/>
          <a:ext cx="1853448" cy="3311562"/>
        </a:xfrm>
        <a:prstGeom prst="rect">
          <a:avLst/>
        </a:prstGeom>
      </xdr:spPr>
    </xdr:pic>
    <xdr:clientData/>
  </xdr:oneCellAnchor>
  <xdr:oneCellAnchor>
    <xdr:from>
      <xdr:col>6</xdr:col>
      <xdr:colOff>45721</xdr:colOff>
      <xdr:row>94</xdr:row>
      <xdr:rowOff>136937</xdr:rowOff>
    </xdr:from>
    <xdr:ext cx="2447925" cy="987724"/>
    <xdr:pic>
      <xdr:nvPicPr>
        <xdr:cNvPr id="24" name="Рисунок 23">
          <a:extLst>
            <a:ext uri="{FF2B5EF4-FFF2-40B4-BE49-F238E27FC236}">
              <a16:creationId xmlns:a16="http://schemas.microsoft.com/office/drawing/2014/main" id="{D292D9A0-8A0F-4A63-B838-9A6B86EB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1" y="18043937"/>
          <a:ext cx="2447925" cy="987724"/>
        </a:xfrm>
        <a:prstGeom prst="rect">
          <a:avLst/>
        </a:prstGeom>
      </xdr:spPr>
    </xdr:pic>
    <xdr:clientData/>
  </xdr:oneCellAnchor>
  <xdr:oneCellAnchor>
    <xdr:from>
      <xdr:col>5</xdr:col>
      <xdr:colOff>582797</xdr:colOff>
      <xdr:row>352</xdr:row>
      <xdr:rowOff>20074</xdr:rowOff>
    </xdr:from>
    <xdr:ext cx="2421255" cy="1907854"/>
    <xdr:pic>
      <xdr:nvPicPr>
        <xdr:cNvPr id="26" name="Рисунок 25">
          <a:extLst>
            <a:ext uri="{FF2B5EF4-FFF2-40B4-BE49-F238E27FC236}">
              <a16:creationId xmlns:a16="http://schemas.microsoft.com/office/drawing/2014/main" id="{FFB6262C-3E42-4475-A90E-F72540AE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73" y="89375780"/>
          <a:ext cx="2421255" cy="1907854"/>
        </a:xfrm>
        <a:prstGeom prst="rect">
          <a:avLst/>
        </a:prstGeom>
      </xdr:spPr>
    </xdr:pic>
    <xdr:clientData/>
  </xdr:oneCellAnchor>
  <xdr:oneCellAnchor>
    <xdr:from>
      <xdr:col>5</xdr:col>
      <xdr:colOff>26670</xdr:colOff>
      <xdr:row>362</xdr:row>
      <xdr:rowOff>47625</xdr:rowOff>
    </xdr:from>
    <xdr:ext cx="3586167" cy="3341875"/>
    <xdr:pic>
      <xdr:nvPicPr>
        <xdr:cNvPr id="27" name="Рисунок 26">
          <a:extLst>
            <a:ext uri="{FF2B5EF4-FFF2-40B4-BE49-F238E27FC236}">
              <a16:creationId xmlns:a16="http://schemas.microsoft.com/office/drawing/2014/main" id="{F80D4A72-1767-46C6-84CD-72E8FA637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637520" y="91525725"/>
          <a:ext cx="3586167" cy="3341875"/>
        </a:xfrm>
        <a:prstGeom prst="rect">
          <a:avLst/>
        </a:prstGeom>
      </xdr:spPr>
    </xdr:pic>
    <xdr:clientData/>
  </xdr:oneCellAnchor>
  <xdr:oneCellAnchor>
    <xdr:from>
      <xdr:col>5</xdr:col>
      <xdr:colOff>119743</xdr:colOff>
      <xdr:row>500</xdr:row>
      <xdr:rowOff>17839</xdr:rowOff>
    </xdr:from>
    <xdr:ext cx="3343684" cy="2383066"/>
    <xdr:pic>
      <xdr:nvPicPr>
        <xdr:cNvPr id="32" name="Рисунок 31">
          <a:extLst>
            <a:ext uri="{FF2B5EF4-FFF2-40B4-BE49-F238E27FC236}">
              <a16:creationId xmlns:a16="http://schemas.microsoft.com/office/drawing/2014/main" id="{67B9C550-4B6B-42F7-81C3-B29F8A311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068" y="513139"/>
          <a:ext cx="3343684" cy="2383066"/>
        </a:xfrm>
        <a:prstGeom prst="rect">
          <a:avLst/>
        </a:prstGeom>
      </xdr:spPr>
    </xdr:pic>
    <xdr:clientData/>
  </xdr:oneCellAnchor>
  <xdr:oneCellAnchor>
    <xdr:from>
      <xdr:col>5</xdr:col>
      <xdr:colOff>176350</xdr:colOff>
      <xdr:row>512</xdr:row>
      <xdr:rowOff>21682</xdr:rowOff>
    </xdr:from>
    <xdr:ext cx="3306943" cy="2362121"/>
    <xdr:pic>
      <xdr:nvPicPr>
        <xdr:cNvPr id="33" name="Рисунок 32">
          <a:extLst>
            <a:ext uri="{FF2B5EF4-FFF2-40B4-BE49-F238E27FC236}">
              <a16:creationId xmlns:a16="http://schemas.microsoft.com/office/drawing/2014/main" id="{3F0939C7-4C5B-4499-AE81-8D438355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4675" y="3488782"/>
          <a:ext cx="3306943" cy="2362121"/>
        </a:xfrm>
        <a:prstGeom prst="rect">
          <a:avLst/>
        </a:prstGeom>
      </xdr:spPr>
    </xdr:pic>
    <xdr:clientData/>
  </xdr:oneCellAnchor>
  <xdr:oneCellAnchor>
    <xdr:from>
      <xdr:col>5</xdr:col>
      <xdr:colOff>220596</xdr:colOff>
      <xdr:row>708</xdr:row>
      <xdr:rowOff>29455</xdr:rowOff>
    </xdr:from>
    <xdr:ext cx="3096345" cy="1954300"/>
    <xdr:pic>
      <xdr:nvPicPr>
        <xdr:cNvPr id="34" name="Рисунок 33">
          <a:extLst>
            <a:ext uri="{FF2B5EF4-FFF2-40B4-BE49-F238E27FC236}">
              <a16:creationId xmlns:a16="http://schemas.microsoft.com/office/drawing/2014/main" id="{2EBBA5A3-A248-4DB2-A37C-ADCBC14DE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567" y="182125043"/>
          <a:ext cx="3096345" cy="1954300"/>
        </a:xfrm>
        <a:prstGeom prst="rect">
          <a:avLst/>
        </a:prstGeom>
      </xdr:spPr>
    </xdr:pic>
    <xdr:clientData/>
  </xdr:oneCellAnchor>
  <xdr:oneCellAnchor>
    <xdr:from>
      <xdr:col>5</xdr:col>
      <xdr:colOff>141514</xdr:colOff>
      <xdr:row>694</xdr:row>
      <xdr:rowOff>10886</xdr:rowOff>
    </xdr:from>
    <xdr:ext cx="3361101" cy="28478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C442CA60-C6F5-473F-9446-FD5607C9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9839" y="60389861"/>
          <a:ext cx="3361101" cy="2847807"/>
        </a:xfrm>
        <a:prstGeom prst="rect">
          <a:avLst/>
        </a:prstGeom>
      </xdr:spPr>
    </xdr:pic>
    <xdr:clientData/>
  </xdr:oneCellAnchor>
  <xdr:oneCellAnchor>
    <xdr:from>
      <xdr:col>5</xdr:col>
      <xdr:colOff>438315</xdr:colOff>
      <xdr:row>683</xdr:row>
      <xdr:rowOff>98703</xdr:rowOff>
    </xdr:from>
    <xdr:ext cx="2720660" cy="1809534"/>
    <xdr:pic>
      <xdr:nvPicPr>
        <xdr:cNvPr id="36" name="Рисунок 35">
          <a:extLst>
            <a:ext uri="{FF2B5EF4-FFF2-40B4-BE49-F238E27FC236}">
              <a16:creationId xmlns:a16="http://schemas.microsoft.com/office/drawing/2014/main" id="{1BE7EE7A-242F-4F71-8E7E-B7CE6EE1B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640" y="57753528"/>
          <a:ext cx="2720660" cy="1809534"/>
        </a:xfrm>
        <a:prstGeom prst="rect">
          <a:avLst/>
        </a:prstGeom>
      </xdr:spPr>
    </xdr:pic>
    <xdr:clientData/>
  </xdr:oneCellAnchor>
  <xdr:oneCellAnchor>
    <xdr:from>
      <xdr:col>6</xdr:col>
      <xdr:colOff>327494</xdr:colOff>
      <xdr:row>684</xdr:row>
      <xdr:rowOff>163417</xdr:rowOff>
    </xdr:from>
    <xdr:ext cx="447943" cy="23320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936A3C0-841B-4FFE-AFB6-28009AA610E6}"/>
            </a:ext>
          </a:extLst>
        </xdr:cNvPr>
        <xdr:cNvSpPr txBox="1"/>
      </xdr:nvSpPr>
      <xdr:spPr>
        <a:xfrm>
          <a:off x="10957394" y="58065892"/>
          <a:ext cx="4479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900"/>
            <a:t>Тип 1</a:t>
          </a:r>
        </a:p>
      </xdr:txBody>
    </xdr:sp>
    <xdr:clientData/>
  </xdr:oneCellAnchor>
  <xdr:oneCellAnchor>
    <xdr:from>
      <xdr:col>7</xdr:col>
      <xdr:colOff>130699</xdr:colOff>
      <xdr:row>687</xdr:row>
      <xdr:rowOff>88790</xdr:rowOff>
    </xdr:from>
    <xdr:ext cx="447943" cy="23320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4EDF119-6047-47BB-83B2-21BC9B438577}"/>
            </a:ext>
          </a:extLst>
        </xdr:cNvPr>
        <xdr:cNvSpPr txBox="1"/>
      </xdr:nvSpPr>
      <xdr:spPr>
        <a:xfrm>
          <a:off x="11370199" y="58734215"/>
          <a:ext cx="4479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900"/>
            <a:t>Тип 1</a:t>
          </a:r>
        </a:p>
      </xdr:txBody>
    </xdr:sp>
    <xdr:clientData/>
  </xdr:oneCellAnchor>
  <xdr:oneCellAnchor>
    <xdr:from>
      <xdr:col>9</xdr:col>
      <xdr:colOff>401375</xdr:colOff>
      <xdr:row>684</xdr:row>
      <xdr:rowOff>121921</xdr:rowOff>
    </xdr:from>
    <xdr:ext cx="447943" cy="23320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205FD45-BE1B-4244-AE8A-93C4EE7217FF}"/>
            </a:ext>
          </a:extLst>
        </xdr:cNvPr>
        <xdr:cNvSpPr txBox="1"/>
      </xdr:nvSpPr>
      <xdr:spPr>
        <a:xfrm>
          <a:off x="12821975" y="58024396"/>
          <a:ext cx="4479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900"/>
            <a:t>Тип 1</a:t>
          </a:r>
        </a:p>
      </xdr:txBody>
    </xdr:sp>
    <xdr:clientData/>
  </xdr:oneCellAnchor>
  <xdr:oneCellAnchor>
    <xdr:from>
      <xdr:col>8</xdr:col>
      <xdr:colOff>16068</xdr:colOff>
      <xdr:row>685</xdr:row>
      <xdr:rowOff>163500</xdr:rowOff>
    </xdr:from>
    <xdr:ext cx="447943" cy="23320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0428405-A7CC-4DE3-A591-292A2A27E56C}"/>
            </a:ext>
          </a:extLst>
        </xdr:cNvPr>
        <xdr:cNvSpPr txBox="1"/>
      </xdr:nvSpPr>
      <xdr:spPr>
        <a:xfrm>
          <a:off x="11846118" y="58313625"/>
          <a:ext cx="44794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900"/>
            <a:t>Тип 2</a:t>
          </a:r>
        </a:p>
      </xdr:txBody>
    </xdr:sp>
    <xdr:clientData/>
  </xdr:oneCellAnchor>
  <xdr:oneCellAnchor>
    <xdr:from>
      <xdr:col>5</xdr:col>
      <xdr:colOff>475129</xdr:colOff>
      <xdr:row>669</xdr:row>
      <xdr:rowOff>53788</xdr:rowOff>
    </xdr:from>
    <xdr:ext cx="2761351" cy="2498634"/>
    <xdr:pic>
      <xdr:nvPicPr>
        <xdr:cNvPr id="41" name="Рисунок 40">
          <a:extLst>
            <a:ext uri="{FF2B5EF4-FFF2-40B4-BE49-F238E27FC236}">
              <a16:creationId xmlns:a16="http://schemas.microsoft.com/office/drawing/2014/main" id="{8F0D65A9-201F-4457-805B-D1D021AD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454" y="54241513"/>
          <a:ext cx="2761351" cy="2498634"/>
        </a:xfrm>
        <a:prstGeom prst="rect">
          <a:avLst/>
        </a:prstGeom>
      </xdr:spPr>
    </xdr:pic>
    <xdr:clientData/>
  </xdr:oneCellAnchor>
  <xdr:oneCellAnchor>
    <xdr:from>
      <xdr:col>6</xdr:col>
      <xdr:colOff>89264</xdr:colOff>
      <xdr:row>654</xdr:row>
      <xdr:rowOff>233047</xdr:rowOff>
    </xdr:from>
    <xdr:ext cx="2272785" cy="2937079"/>
    <xdr:pic>
      <xdr:nvPicPr>
        <xdr:cNvPr id="42" name="Рисунок 41">
          <a:extLst>
            <a:ext uri="{FF2B5EF4-FFF2-40B4-BE49-F238E27FC236}">
              <a16:creationId xmlns:a16="http://schemas.microsoft.com/office/drawing/2014/main" id="{7B32A390-7245-440B-917D-C0930DDF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446" y="167214956"/>
          <a:ext cx="2272785" cy="2937079"/>
        </a:xfrm>
        <a:prstGeom prst="rect">
          <a:avLst/>
        </a:prstGeom>
      </xdr:spPr>
    </xdr:pic>
    <xdr:clientData/>
  </xdr:oneCellAnchor>
  <xdr:oneCellAnchor>
    <xdr:from>
      <xdr:col>5</xdr:col>
      <xdr:colOff>97117</xdr:colOff>
      <xdr:row>625</xdr:row>
      <xdr:rowOff>170329</xdr:rowOff>
    </xdr:from>
    <xdr:ext cx="3464157" cy="30233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05EA063-A7E5-4029-9A40-BA50A5422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5442" y="43461454"/>
          <a:ext cx="3464157" cy="3023332"/>
        </a:xfrm>
        <a:prstGeom prst="rect">
          <a:avLst/>
        </a:prstGeom>
      </xdr:spPr>
    </xdr:pic>
    <xdr:clientData/>
  </xdr:oneCellAnchor>
  <xdr:oneCellAnchor>
    <xdr:from>
      <xdr:col>5</xdr:col>
      <xdr:colOff>273131</xdr:colOff>
      <xdr:row>568</xdr:row>
      <xdr:rowOff>238496</xdr:rowOff>
    </xdr:from>
    <xdr:ext cx="3147619" cy="33333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0B1D563B-DCB5-4C21-B339-72EE2990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saturation sat="106000"/>
                  </a14:imgEffect>
                  <a14:imgEffect>
                    <a14:brightnessContrast bright="-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1456" y="25555946"/>
          <a:ext cx="3147619" cy="3333379"/>
        </a:xfrm>
        <a:prstGeom prst="rect">
          <a:avLst/>
        </a:prstGeom>
      </xdr:spPr>
    </xdr:pic>
    <xdr:clientData/>
  </xdr:oneCellAnchor>
  <xdr:oneCellAnchor>
    <xdr:from>
      <xdr:col>5</xdr:col>
      <xdr:colOff>163991</xdr:colOff>
      <xdr:row>543</xdr:row>
      <xdr:rowOff>186188</xdr:rowOff>
    </xdr:from>
    <xdr:ext cx="3372606" cy="2471771"/>
    <xdr:pic>
      <xdr:nvPicPr>
        <xdr:cNvPr id="45" name="Рисунок 44">
          <a:extLst>
            <a:ext uri="{FF2B5EF4-FFF2-40B4-BE49-F238E27FC236}">
              <a16:creationId xmlns:a16="http://schemas.microsoft.com/office/drawing/2014/main" id="{63A7A148-B4A6-40B6-89CA-BB84B7EA2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0036" y="136653461"/>
          <a:ext cx="3372606" cy="2471771"/>
        </a:xfrm>
        <a:prstGeom prst="rect">
          <a:avLst/>
        </a:prstGeom>
      </xdr:spPr>
    </xdr:pic>
    <xdr:clientData/>
  </xdr:oneCellAnchor>
  <xdr:oneCellAnchor>
    <xdr:from>
      <xdr:col>5</xdr:col>
      <xdr:colOff>149824</xdr:colOff>
      <xdr:row>556</xdr:row>
      <xdr:rowOff>44728</xdr:rowOff>
    </xdr:from>
    <xdr:ext cx="3380423" cy="2473171"/>
    <xdr:pic>
      <xdr:nvPicPr>
        <xdr:cNvPr id="46" name="Рисунок 45">
          <a:extLst>
            <a:ext uri="{FF2B5EF4-FFF2-40B4-BE49-F238E27FC236}">
              <a16:creationId xmlns:a16="http://schemas.microsoft.com/office/drawing/2014/main" id="{3D834A2F-A703-487C-B8AF-AB001CBD2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795" y="141687081"/>
          <a:ext cx="3380423" cy="2473171"/>
        </a:xfrm>
        <a:prstGeom prst="rect">
          <a:avLst/>
        </a:prstGeom>
      </xdr:spPr>
    </xdr:pic>
    <xdr:clientData/>
  </xdr:oneCellAnchor>
  <xdr:oneCellAnchor>
    <xdr:from>
      <xdr:col>5</xdr:col>
      <xdr:colOff>111207</xdr:colOff>
      <xdr:row>524</xdr:row>
      <xdr:rowOff>219578</xdr:rowOff>
    </xdr:from>
    <xdr:ext cx="3557268" cy="2637921"/>
    <xdr:pic>
      <xdr:nvPicPr>
        <xdr:cNvPr id="47" name="Рисунок 46">
          <a:extLst>
            <a:ext uri="{FF2B5EF4-FFF2-40B4-BE49-F238E27FC236}">
              <a16:creationId xmlns:a16="http://schemas.microsoft.com/office/drawing/2014/main" id="{BC417EE5-BE67-48D3-B247-0C94CD14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0178" y="130992225"/>
          <a:ext cx="3557268" cy="2637921"/>
        </a:xfrm>
        <a:prstGeom prst="rect">
          <a:avLst/>
        </a:prstGeom>
      </xdr:spPr>
    </xdr:pic>
    <xdr:clientData/>
  </xdr:oneCellAnchor>
  <xdr:oneCellAnchor>
    <xdr:from>
      <xdr:col>5</xdr:col>
      <xdr:colOff>1772</xdr:colOff>
      <xdr:row>714</xdr:row>
      <xdr:rowOff>174747</xdr:rowOff>
    </xdr:from>
    <xdr:ext cx="3645796" cy="2516748"/>
    <xdr:pic>
      <xdr:nvPicPr>
        <xdr:cNvPr id="48" name="Рисунок 47">
          <a:extLst>
            <a:ext uri="{FF2B5EF4-FFF2-40B4-BE49-F238E27FC236}">
              <a16:creationId xmlns:a16="http://schemas.microsoft.com/office/drawing/2014/main" id="{04F08B3A-4A56-4730-944C-73F89157F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1736" y="183408533"/>
          <a:ext cx="3645796" cy="2516748"/>
        </a:xfrm>
        <a:prstGeom prst="rect">
          <a:avLst/>
        </a:prstGeom>
      </xdr:spPr>
    </xdr:pic>
    <xdr:clientData/>
  </xdr:oneCellAnchor>
  <xdr:oneCellAnchor>
    <xdr:from>
      <xdr:col>5</xdr:col>
      <xdr:colOff>116702</xdr:colOff>
      <xdr:row>610</xdr:row>
      <xdr:rowOff>188098</xdr:rowOff>
    </xdr:from>
    <xdr:ext cx="3306695" cy="2898861"/>
    <xdr:pic>
      <xdr:nvPicPr>
        <xdr:cNvPr id="49" name="Рисунок 48">
          <a:extLst>
            <a:ext uri="{FF2B5EF4-FFF2-40B4-BE49-F238E27FC236}">
              <a16:creationId xmlns:a16="http://schemas.microsoft.com/office/drawing/2014/main" id="{C5F3FB3D-1A57-4A66-9063-BDD6ADC0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6666" y="154669991"/>
          <a:ext cx="3306695" cy="2898861"/>
        </a:xfrm>
        <a:prstGeom prst="rect">
          <a:avLst/>
        </a:prstGeom>
      </xdr:spPr>
    </xdr:pic>
    <xdr:clientData/>
  </xdr:oneCellAnchor>
  <xdr:oneCellAnchor>
    <xdr:from>
      <xdr:col>5</xdr:col>
      <xdr:colOff>235886</xdr:colOff>
      <xdr:row>599</xdr:row>
      <xdr:rowOff>207485</xdr:rowOff>
    </xdr:from>
    <xdr:ext cx="2535889" cy="2177338"/>
    <xdr:pic>
      <xdr:nvPicPr>
        <xdr:cNvPr id="50" name="Рисунок 49">
          <a:extLst>
            <a:ext uri="{FF2B5EF4-FFF2-40B4-BE49-F238E27FC236}">
              <a16:creationId xmlns:a16="http://schemas.microsoft.com/office/drawing/2014/main" id="{9C3E81D6-885B-4784-9C44-051780F3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6736" y="153798110"/>
          <a:ext cx="2535889" cy="2177338"/>
        </a:xfrm>
        <a:prstGeom prst="rect">
          <a:avLst/>
        </a:prstGeom>
      </xdr:spPr>
    </xdr:pic>
    <xdr:clientData/>
  </xdr:oneCellAnchor>
  <xdr:twoCellAnchor editAs="oneCell">
    <xdr:from>
      <xdr:col>5</xdr:col>
      <xdr:colOff>121228</xdr:colOff>
      <xdr:row>429</xdr:row>
      <xdr:rowOff>108856</xdr:rowOff>
    </xdr:from>
    <xdr:to>
      <xdr:col>11</xdr:col>
      <xdr:colOff>0</xdr:colOff>
      <xdr:row>446</xdr:row>
      <xdr:rowOff>13606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A8BC54C-76F0-45A1-B481-58FE469093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0" r="15240"/>
        <a:stretch/>
      </xdr:blipFill>
      <xdr:spPr>
        <a:xfrm>
          <a:off x="10737273" y="106719583"/>
          <a:ext cx="3515591" cy="40264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448</xdr:row>
      <xdr:rowOff>103909</xdr:rowOff>
    </xdr:from>
    <xdr:to>
      <xdr:col>11</xdr:col>
      <xdr:colOff>17318</xdr:colOff>
      <xdr:row>457</xdr:row>
      <xdr:rowOff>121227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DC29CA62-86B4-4FC8-8970-76A3AF43FE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9" t="20542" r="11108" b="19189"/>
        <a:stretch/>
      </xdr:blipFill>
      <xdr:spPr>
        <a:xfrm>
          <a:off x="10806545" y="111321273"/>
          <a:ext cx="3463637" cy="2199409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459</xdr:row>
      <xdr:rowOff>164996</xdr:rowOff>
    </xdr:from>
    <xdr:to>
      <xdr:col>10</xdr:col>
      <xdr:colOff>231322</xdr:colOff>
      <xdr:row>470</xdr:row>
      <xdr:rowOff>46070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C38D8F6-8FBB-46FC-B236-61A2EC8E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4" y="115172567"/>
          <a:ext cx="3007179" cy="2575289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204107</xdr:colOff>
      <xdr:row>725</xdr:row>
      <xdr:rowOff>95252</xdr:rowOff>
    </xdr:from>
    <xdr:to>
      <xdr:col>9</xdr:col>
      <xdr:colOff>544286</xdr:colOff>
      <xdr:row>734</xdr:row>
      <xdr:rowOff>193632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DC7E466-2EA4-4A77-A58D-E06E48F09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4" r="9251"/>
        <a:stretch/>
      </xdr:blipFill>
      <xdr:spPr>
        <a:xfrm>
          <a:off x="10804071" y="184580895"/>
          <a:ext cx="2789465" cy="2302737"/>
        </a:xfrm>
        <a:prstGeom prst="rect">
          <a:avLst/>
        </a:prstGeom>
      </xdr:spPr>
    </xdr:pic>
    <xdr:clientData/>
  </xdr:twoCellAnchor>
  <xdr:twoCellAnchor editAs="oneCell">
    <xdr:from>
      <xdr:col>5</xdr:col>
      <xdr:colOff>115957</xdr:colOff>
      <xdr:row>747</xdr:row>
      <xdr:rowOff>182217</xdr:rowOff>
    </xdr:from>
    <xdr:to>
      <xdr:col>10</xdr:col>
      <xdr:colOff>571500</xdr:colOff>
      <xdr:row>754</xdr:row>
      <xdr:rowOff>149087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5CE6FCD-6E1B-4C29-83DD-B6DE50FC4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4" t="20135" r="6219" b="16485"/>
        <a:stretch/>
      </xdr:blipFill>
      <xdr:spPr>
        <a:xfrm>
          <a:off x="10717696" y="194434239"/>
          <a:ext cx="3520108" cy="1706218"/>
        </a:xfrm>
        <a:prstGeom prst="rect">
          <a:avLst/>
        </a:prstGeom>
      </xdr:spPr>
    </xdr:pic>
    <xdr:clientData/>
  </xdr:twoCellAnchor>
  <xdr:twoCellAnchor editAs="oneCell">
    <xdr:from>
      <xdr:col>5</xdr:col>
      <xdr:colOff>149678</xdr:colOff>
      <xdr:row>737</xdr:row>
      <xdr:rowOff>27214</xdr:rowOff>
    </xdr:from>
    <xdr:to>
      <xdr:col>12</xdr:col>
      <xdr:colOff>435429</xdr:colOff>
      <xdr:row>744</xdr:row>
      <xdr:rowOff>231322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0B434EC-DF66-4DAD-8714-69DD64467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6" t="28896" r="6879" b="19219"/>
        <a:stretch/>
      </xdr:blipFill>
      <xdr:spPr>
        <a:xfrm>
          <a:off x="10749642" y="187452000"/>
          <a:ext cx="4572001" cy="1918608"/>
        </a:xfrm>
        <a:prstGeom prst="rect">
          <a:avLst/>
        </a:prstGeom>
      </xdr:spPr>
    </xdr:pic>
    <xdr:clientData/>
  </xdr:twoCellAnchor>
  <xdr:twoCellAnchor editAs="oneCell">
    <xdr:from>
      <xdr:col>5</xdr:col>
      <xdr:colOff>138545</xdr:colOff>
      <xdr:row>385</xdr:row>
      <xdr:rowOff>34637</xdr:rowOff>
    </xdr:from>
    <xdr:to>
      <xdr:col>10</xdr:col>
      <xdr:colOff>519546</xdr:colOff>
      <xdr:row>398</xdr:row>
      <xdr:rowOff>231320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3485FB13-CF76-402C-B568-3F35EDA579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74" t="7642" r="14876"/>
        <a:stretch/>
      </xdr:blipFill>
      <xdr:spPr>
        <a:xfrm>
          <a:off x="10754590" y="95977364"/>
          <a:ext cx="3411683" cy="3348592"/>
        </a:xfrm>
        <a:prstGeom prst="rect">
          <a:avLst/>
        </a:prstGeom>
      </xdr:spPr>
    </xdr:pic>
    <xdr:clientData/>
  </xdr:twoCellAnchor>
  <xdr:twoCellAnchor editAs="oneCell">
    <xdr:from>
      <xdr:col>5</xdr:col>
      <xdr:colOff>543141</xdr:colOff>
      <xdr:row>489</xdr:row>
      <xdr:rowOff>39482</xdr:rowOff>
    </xdr:from>
    <xdr:to>
      <xdr:col>8</xdr:col>
      <xdr:colOff>484591</xdr:colOff>
      <xdr:row>495</xdr:row>
      <xdr:rowOff>139603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7A9DB25-C7A5-4659-A31C-F8A798657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t="18017" r="12804" b="16101"/>
        <a:stretch/>
      </xdr:blipFill>
      <xdr:spPr>
        <a:xfrm rot="15142243">
          <a:off x="11261692" y="121094976"/>
          <a:ext cx="1554848" cy="1759860"/>
        </a:xfrm>
        <a:prstGeom prst="rect">
          <a:avLst/>
        </a:prstGeom>
      </xdr:spPr>
    </xdr:pic>
    <xdr:clientData/>
  </xdr:twoCellAnchor>
  <xdr:twoCellAnchor editAs="oneCell">
    <xdr:from>
      <xdr:col>5</xdr:col>
      <xdr:colOff>394607</xdr:colOff>
      <xdr:row>471</xdr:row>
      <xdr:rowOff>81643</xdr:rowOff>
    </xdr:from>
    <xdr:to>
      <xdr:col>8</xdr:col>
      <xdr:colOff>43749</xdr:colOff>
      <xdr:row>477</xdr:row>
      <xdr:rowOff>241073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A02F395-12BB-4E78-9BBC-F4542188F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994571" y="118028357"/>
          <a:ext cx="1486107" cy="1629002"/>
        </a:xfrm>
        <a:prstGeom prst="rect">
          <a:avLst/>
        </a:prstGeom>
      </xdr:spPr>
    </xdr:pic>
    <xdr:clientData/>
  </xdr:twoCellAnchor>
  <xdr:twoCellAnchor editAs="oneCell">
    <xdr:from>
      <xdr:col>5</xdr:col>
      <xdr:colOff>421821</xdr:colOff>
      <xdr:row>480</xdr:row>
      <xdr:rowOff>13607</xdr:rowOff>
    </xdr:from>
    <xdr:to>
      <xdr:col>8</xdr:col>
      <xdr:colOff>408214</xdr:colOff>
      <xdr:row>485</xdr:row>
      <xdr:rowOff>200988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51889CB-D89E-4874-8C62-FA13BAF36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33832" t="33842" r="31808" b="33187"/>
        <a:stretch/>
      </xdr:blipFill>
      <xdr:spPr>
        <a:xfrm>
          <a:off x="11021785" y="120164678"/>
          <a:ext cx="1823358" cy="1412024"/>
        </a:xfrm>
        <a:prstGeom prst="rect">
          <a:avLst/>
        </a:prstGeom>
      </xdr:spPr>
    </xdr:pic>
    <xdr:clientData/>
  </xdr:twoCellAnchor>
  <xdr:twoCellAnchor editAs="oneCell">
    <xdr:from>
      <xdr:col>1</xdr:col>
      <xdr:colOff>438978</xdr:colOff>
      <xdr:row>342</xdr:row>
      <xdr:rowOff>64447</xdr:rowOff>
    </xdr:from>
    <xdr:to>
      <xdr:col>3</xdr:col>
      <xdr:colOff>6170543</xdr:colOff>
      <xdr:row>350</xdr:row>
      <xdr:rowOff>211470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92A9BA2-039B-4F0F-89CD-A612EE14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83804" y="87611621"/>
          <a:ext cx="8290891" cy="2134849"/>
        </a:xfrm>
        <a:prstGeom prst="rect">
          <a:avLst/>
        </a:prstGeom>
      </xdr:spPr>
    </xdr:pic>
    <xdr:clientData/>
  </xdr:twoCellAnchor>
  <xdr:twoCellAnchor editAs="oneCell">
    <xdr:from>
      <xdr:col>5</xdr:col>
      <xdr:colOff>356151</xdr:colOff>
      <xdr:row>756</xdr:row>
      <xdr:rowOff>66263</xdr:rowOff>
    </xdr:from>
    <xdr:to>
      <xdr:col>11</xdr:col>
      <xdr:colOff>133566</xdr:colOff>
      <xdr:row>769</xdr:row>
      <xdr:rowOff>207067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B219CBD-313E-491B-85CC-CB82BECDB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11462"/>
        <a:stretch/>
      </xdr:blipFill>
      <xdr:spPr>
        <a:xfrm>
          <a:off x="10957890" y="196554589"/>
          <a:ext cx="3454893" cy="337102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774</xdr:row>
      <xdr:rowOff>0</xdr:rowOff>
    </xdr:from>
    <xdr:to>
      <xdr:col>14</xdr:col>
      <xdr:colOff>304800</xdr:colOff>
      <xdr:row>775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87317A8A-F563-49FC-824E-C8B2205FEE72}"/>
            </a:ext>
          </a:extLst>
        </xdr:cNvPr>
        <xdr:cNvSpPr>
          <a:spLocks noChangeAspect="1" noChangeArrowheads="1"/>
        </xdr:cNvSpPr>
      </xdr:nvSpPr>
      <xdr:spPr bwMode="auto">
        <a:xfrm>
          <a:off x="16071273" y="196630636"/>
          <a:ext cx="304800" cy="29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212912</xdr:colOff>
      <xdr:row>774</xdr:row>
      <xdr:rowOff>0</xdr:rowOff>
    </xdr:from>
    <xdr:to>
      <xdr:col>8</xdr:col>
      <xdr:colOff>484564</xdr:colOff>
      <xdr:row>790</xdr:row>
      <xdr:rowOff>11206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4132B5E-3259-4FD6-A0D5-6B5E5506E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l="4429" t="1884" r="5618" b="1373"/>
        <a:stretch/>
      </xdr:blipFill>
      <xdr:spPr>
        <a:xfrm>
          <a:off x="10836088" y="199543147"/>
          <a:ext cx="2087005" cy="3955677"/>
        </a:xfrm>
        <a:prstGeom prst="rect">
          <a:avLst/>
        </a:prstGeom>
      </xdr:spPr>
    </xdr:pic>
    <xdr:clientData/>
  </xdr:twoCellAnchor>
  <xdr:oneCellAnchor>
    <xdr:from>
      <xdr:col>5</xdr:col>
      <xdr:colOff>190500</xdr:colOff>
      <xdr:row>793</xdr:row>
      <xdr:rowOff>33618</xdr:rowOff>
    </xdr:from>
    <xdr:ext cx="2183129" cy="1731522"/>
    <xdr:pic>
      <xdr:nvPicPr>
        <xdr:cNvPr id="59" name="Рисунок 58">
          <a:extLst>
            <a:ext uri="{FF2B5EF4-FFF2-40B4-BE49-F238E27FC236}">
              <a16:creationId xmlns:a16="http://schemas.microsoft.com/office/drawing/2014/main" id="{8D0889AC-A4E8-4A0B-BFBD-C9424E45E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3676" y="204260824"/>
          <a:ext cx="2183129" cy="1731522"/>
        </a:xfrm>
        <a:prstGeom prst="rect">
          <a:avLst/>
        </a:prstGeom>
      </xdr:spPr>
    </xdr:pic>
    <xdr:clientData/>
  </xdr:oneCellAnchor>
  <xdr:twoCellAnchor editAs="oneCell">
    <xdr:from>
      <xdr:col>5</xdr:col>
      <xdr:colOff>198782</xdr:colOff>
      <xdr:row>803</xdr:row>
      <xdr:rowOff>82825</xdr:rowOff>
    </xdr:from>
    <xdr:to>
      <xdr:col>8</xdr:col>
      <xdr:colOff>530084</xdr:colOff>
      <xdr:row>811</xdr:row>
      <xdr:rowOff>140804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168207CC-A23F-42FE-8644-DA14ADD6BA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8" r="13653" b="6793"/>
        <a:stretch/>
      </xdr:blipFill>
      <xdr:spPr bwMode="auto">
        <a:xfrm>
          <a:off x="10800521" y="208249629"/>
          <a:ext cx="2170041" cy="2045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314739</xdr:colOff>
      <xdr:row>814</xdr:row>
      <xdr:rowOff>132521</xdr:rowOff>
    </xdr:from>
    <xdr:to>
      <xdr:col>8</xdr:col>
      <xdr:colOff>378455</xdr:colOff>
      <xdr:row>821</xdr:row>
      <xdr:rowOff>124238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CE2CFB4-E53C-4322-9CCB-8B22F9C5E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9" t="21581" r="25203" b="23927"/>
        <a:stretch/>
      </xdr:blipFill>
      <xdr:spPr bwMode="auto">
        <a:xfrm>
          <a:off x="10916478" y="211032586"/>
          <a:ext cx="1902455" cy="1731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7D9C49-CCE7-433C-86C7-8D13305E72C2}" name="Дверисекционныеглухие" displayName="Дверисекционныеглухие" ref="A4:D28" totalsRowShown="0" headerRowDxfId="387" dataDxfId="385" headerRowBorderDxfId="386" tableBorderDxfId="384">
  <autoFilter ref="A4:D28" xr:uid="{805ACA67-A100-43C2-A06C-EB577947A622}"/>
  <tableColumns count="4">
    <tableColumn id="1" xr3:uid="{D6A9CDE6-1259-4490-B742-B1555A074A4F}" name="В, мм" dataDxfId="383"/>
    <tableColumn id="2" xr3:uid="{2D37E0A9-8C13-4B10-BEDF-2D677FB3CF5B}" name="Ш, мм" dataDxfId="382"/>
    <tableColumn id="3" xr3:uid="{66DCAFCC-14E5-4389-997A-1A5FD50EBF17}" name="Артикул" dataDxfId="381"/>
    <tableColumn id="4" xr3:uid="{F4E31F57-A149-453C-AD23-14AD052483CF}" name="Наименование" dataDxfId="38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3D2FF77-AA17-4B47-B427-18B3EFA542DE}" name="Фланцыоснованиявентилируемые" displayName="Фланцыоснованиявентилируемые" ref="A180:D192" totalsRowShown="0" headerRowDxfId="315" dataDxfId="313" headerRowBorderDxfId="314" tableBorderDxfId="312">
  <autoFilter ref="A180:D192" xr:uid="{0F376BBD-2D08-4CFC-8B91-7764A4FB5104}"/>
  <tableColumns count="4">
    <tableColumn id="1" xr3:uid="{64A7A504-8B39-44FE-A330-998CB450F8C0}" name="Ш, мм" dataDxfId="311"/>
    <tableColumn id="2" xr3:uid="{E28AFD13-B77C-4685-B4A0-32A2F981B39E}" name="Г, мм" dataDxfId="310"/>
    <tableColumn id="3" xr3:uid="{CC293E9A-07F5-4A0D-9F43-8F2AD2855EF3}" name="Артикул" dataDxfId="309"/>
    <tableColumn id="4" xr3:uid="{C632FC40-F875-48B2-8A4E-4D8625B17A68}" name="Наименование" dataDxfId="30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2188CE-BCF6-4718-AFED-73C04ABAD3B9}" name="Панелинижниенаборные" displayName="Панелинижниенаборные" ref="A196:D214" totalsRowShown="0" headerRowDxfId="307" dataDxfId="305" headerRowBorderDxfId="306" tableBorderDxfId="304">
  <autoFilter ref="A196:D214" xr:uid="{8F990E7F-CB87-4AFB-9258-B0EE5829E351}"/>
  <tableColumns count="4">
    <tableColumn id="1" xr3:uid="{B67631D4-6A27-4EB6-9C4D-DD806332B48D}" name="Ш, мм" dataDxfId="303"/>
    <tableColumn id="2" xr3:uid="{1C68DA0A-8B90-40AE-9015-22E0FBA91793}" name="Г, мм" dataDxfId="302"/>
    <tableColumn id="3" xr3:uid="{61C6A4B1-CED1-4D00-BB41-E33E3B1721B7}" name="Артикул" dataDxfId="301"/>
    <tableColumn id="4" xr3:uid="{DFC161A1-D00B-4D42-8B17-25CD458EAF84}" name="Наименование" dataDxfId="30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E0B1104-FCA6-4739-9F32-B4F02742F15C}" name="Встроенныйотсек" displayName="Встроенныйотсек" ref="A218:D221" totalsRowShown="0" headerRowDxfId="299" dataDxfId="297" headerRowBorderDxfId="298" tableBorderDxfId="296">
  <autoFilter ref="A218:D221" xr:uid="{E9C6F211-2F43-4E8E-8684-640B6BFC538E}"/>
  <tableColumns count="4">
    <tableColumn id="1" xr3:uid="{43839FAE-5CFC-4C6B-B5A7-23DCE9F8590E}" name="В, мм" dataDxfId="295"/>
    <tableColumn id="2" xr3:uid="{0EEA1797-145E-4CAA-BF82-3855B1473134}" name="Г, мм" dataDxfId="294"/>
    <tableColumn id="3" xr3:uid="{BFCD12D5-3F7E-411D-8FF6-BC889E041EF5}" name="Артикул" dataDxfId="293"/>
    <tableColumn id="4" xr3:uid="{B73DABF2-EC37-4CB3-A613-D55E32172ADB}" name="Наименование" dataDxfId="29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DEF99E3-BCCA-48D5-B07B-F1EEC346A9D8}" name="Дверивстроенногоотсека" displayName="Дверивстроенногоотсека" ref="A225:D227" totalsRowShown="0" headerRowDxfId="291" dataDxfId="289" headerRowBorderDxfId="290" tableBorderDxfId="288">
  <autoFilter ref="A225:D227" xr:uid="{EC80DAA2-E2F8-4476-AF67-56F4FCDFA633}"/>
  <tableColumns count="4">
    <tableColumn id="1" xr3:uid="{86D46EC0-356E-45F9-A82E-542E6A4C33BE}" name="В, мм" dataDxfId="287"/>
    <tableColumn id="2" xr3:uid="{0979C8C8-FD61-4BF4-A72D-D943D898CE21}" name="Ш, мм" dataDxfId="286"/>
    <tableColumn id="3" xr3:uid="{9C8BE749-5987-4A2E-8AA9-8152ABAED15F}" name="Артикул" dataDxfId="285"/>
    <tableColumn id="4" xr3:uid="{41693D8A-C345-43A2-BA37-89EA0E61C172}" name="Наименование" dataDxfId="28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EA26E8-6F90-4511-B5C2-6D2269AD0234}" name="Крышаиоснование" displayName="Крышаиоснование" ref="A232:D240" totalsRowShown="0" headerRowDxfId="283" dataDxfId="281" headerRowBorderDxfId="282" tableBorderDxfId="280">
  <autoFilter ref="A232:D240" xr:uid="{616F234D-516B-49B3-B679-0CF1B60F1310}"/>
  <tableColumns count="4">
    <tableColumn id="1" xr3:uid="{F8841541-1A11-4085-92BF-1B0E3A080E17}" name="В, мм" dataDxfId="279"/>
    <tableColumn id="2" xr3:uid="{1CFD7056-0C18-430E-8386-1E674E9E8B46}" name="Ш, мм" dataDxfId="278"/>
    <tableColumn id="3" xr3:uid="{739E5AF2-C274-4010-A8C0-29C642BBE6AE}" name="Артикул" dataDxfId="277"/>
    <tableColumn id="4" xr3:uid="{7EF04FC8-95C3-4ED0-8FAB-ECFF9D56A7B8}" name="Наименование" dataDxfId="27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13B3224-6FCE-4EFF-BE9F-BF3362624EBE}" name="Элементыцоколя" displayName="Элементыцоколя" ref="A290:D299" totalsRowShown="0" headerRowDxfId="275" dataDxfId="273" headerRowBorderDxfId="274" tableBorderDxfId="272">
  <autoFilter ref="A290:D299" xr:uid="{04776B07-78EC-4FC0-8115-8FB5D769F3B8}"/>
  <tableColumns count="4">
    <tableColumn id="1" xr3:uid="{6E562D58-FF7C-4C15-B334-6D6DF735C83F}" name="В, мм" dataDxfId="271"/>
    <tableColumn id="2" xr3:uid="{A931F742-48B6-458E-A652-5AF2C0A1BDF2}" name="Ш, мм" dataDxfId="270"/>
    <tableColumn id="3" xr3:uid="{92FEDBF7-409B-42E6-A304-3E0E53E278E4}" name="Артикул" dataDxfId="269"/>
    <tableColumn id="4" xr3:uid="{036A164C-59F9-4FAF-83E0-09FCEE2E9080}" name="Наименование" dataDxfId="26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66D6AD5-861D-4D5E-A93E-BCAC8129FC18}" name="Комплектпланкиопорныхизоляторов" displayName="Комплектпланкиопорныхизоляторов" ref="A304:D310" totalsRowShown="0" headerRowDxfId="267" dataDxfId="265" headerRowBorderDxfId="266" tableBorderDxfId="264">
  <autoFilter ref="A304:D310" xr:uid="{88A06E1D-645A-42CA-A408-2B59E78D7870}"/>
  <tableColumns count="4">
    <tableColumn id="1" xr3:uid="{EBFE3AEC-7C33-4AA7-A309-CBBC8C6C2BBF}" name="Ш, мм" dataDxfId="263"/>
    <tableColumn id="2" xr3:uid="{60E43E3B-19DA-4722-899B-5CC80D0CBE66}" name="Г, мм" dataDxfId="262"/>
    <tableColumn id="3" xr3:uid="{0DD4B6FE-92A5-4934-B513-3AAF37E492F1}" name="Артикул" dataDxfId="261"/>
    <tableColumn id="4" xr3:uid="{90B77966-E450-4E61-A0E4-A0169C9F3026}" name="Наименование" dataDxfId="26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4AE5C6D-3459-4597-ADC2-B63EA25F353C}" name="Профильмонтажный50х25" displayName="Профильмонтажный50х25" ref="A314:D320" totalsRowShown="0" headerRowDxfId="259" dataDxfId="257" headerRowBorderDxfId="258" tableBorderDxfId="256">
  <autoFilter ref="A314:D320" xr:uid="{7D9B671E-3B25-414C-AC3F-39AA76F9A51F}"/>
  <tableColumns count="4">
    <tableColumn id="1" xr3:uid="{6E0617B7-5A3F-4565-A582-FD187518C098}" name="Ш, мм" dataDxfId="255"/>
    <tableColumn id="2" xr3:uid="{949557E6-68E7-4705-B6F9-C0BBE458C7DA}" name="Г, мм" dataDxfId="254"/>
    <tableColumn id="3" xr3:uid="{B7A7890B-2547-4FDC-AF19-3F9E50958D9C}" name="Артикул" dataDxfId="253"/>
    <tableColumn id="4" xr3:uid="{AD5F0AD7-0312-45ED-8913-E5219EDC1B58}" name="Наименование" dataDxfId="25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7970FC-6345-4AF2-9C18-112B4DFE76C1}" name="РейкамонтажнаятипC" displayName="РейкамонтажнаятипC" ref="A324:D328" totalsRowShown="0" headerRowDxfId="251" dataDxfId="249" headerRowBorderDxfId="250" tableBorderDxfId="248">
  <autoFilter ref="A324:D328" xr:uid="{B3421CE0-DEE1-4C22-B67F-656083C25176}"/>
  <tableColumns count="4">
    <tableColumn id="1" xr3:uid="{5BC4DC83-E0FA-4BB9-ABEE-F63DBF5319F3}" name="Ш, мм" dataDxfId="247"/>
    <tableColumn id="2" xr3:uid="{1F08C0FE-5CDD-4CF9-8C8A-60CC9BAE5EF3}" name="Г, мм" dataDxfId="246"/>
    <tableColumn id="3" xr3:uid="{D7D44CD0-9AB1-4BE4-B510-20E17FD27A29}" name="Артикул" dataDxfId="245"/>
    <tableColumn id="4" xr3:uid="{AD222856-C342-4DBB-ADE6-63370A776461}" name="Наименование" dataDxfId="24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44E5809-1724-44F3-AF17-0E8015C4534D}" name="Крышаиоснованиевентилируемые" displayName="Крышаиоснованиевентилируемые" ref="A245:D250" totalsRowShown="0" headerRowDxfId="243" dataDxfId="241" headerRowBorderDxfId="242" tableBorderDxfId="240">
  <autoFilter ref="A245:D250" xr:uid="{FC056E52-C18C-4888-B60C-C3972923AA85}"/>
  <tableColumns count="4">
    <tableColumn id="1" xr3:uid="{80033F3A-9EE0-42EF-A5C3-E4A4A8F8F539}" name="В, мм" dataDxfId="239"/>
    <tableColumn id="2" xr3:uid="{D252EADF-C076-465A-896F-3D3941546DA5}" name="Ш, мм" dataDxfId="238"/>
    <tableColumn id="3" xr3:uid="{F38AC419-275A-4444-86D9-334AAD3A20BB}" name="Артикул" dataDxfId="237"/>
    <tableColumn id="4" xr3:uid="{C71BBC06-4A0E-4EE3-A0F1-AC5496CB5B76}" name="Наименование" dataDxfId="2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6469E-5783-4269-A6D7-EA2C32033F38}" name="ДверисекционныесвырезомдляACB" displayName="ДверисекционныесвырезомдляACB" ref="A34:D40" totalsRowShown="0" headerRowDxfId="379" dataDxfId="377" headerRowBorderDxfId="378" tableBorderDxfId="376">
  <autoFilter ref="A34:D40" xr:uid="{6E6F91BD-7885-48A9-AB1A-5A110B868531}"/>
  <tableColumns count="4">
    <tableColumn id="1" xr3:uid="{3E795C66-9D16-4C68-B527-F1797CFA6EF6}" name="В, мм" dataDxfId="375"/>
    <tableColumn id="2" xr3:uid="{551CE340-28EC-425A-8E7C-4DF977C52C97}" name="Ш, мм" dataDxfId="374"/>
    <tableColumn id="3" xr3:uid="{D762422C-26FC-4D2C-A633-AFFEA25C7A49}" name="Артикул" dataDxfId="373"/>
    <tableColumn id="4" xr3:uid="{834EC42C-060A-4DA2-B748-D1925DD0D4D2}" name="Наименование" dataDxfId="37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CD05452-940F-4964-ABF0-FEC0246406C1}" name="Вертикальныестойкикаркаса" displayName="Вертикальныестойкикаркаса" ref="A257:D259" totalsRowShown="0" headerRowDxfId="235" dataDxfId="233" headerRowBorderDxfId="234" tableBorderDxfId="232">
  <autoFilter ref="A257:D259" xr:uid="{87BCE8B6-822D-451F-B1EF-9B5ED386325C}"/>
  <tableColumns count="4">
    <tableColumn id="1" xr3:uid="{989F2A0B-C5F9-4EF4-B9C7-8109F57BADE3}" name="В, мм" dataDxfId="231"/>
    <tableColumn id="2" xr3:uid="{9B36F982-4FFC-4308-9B41-31FD66515266}" name="Ш, мм" dataDxfId="230"/>
    <tableColumn id="3" xr3:uid="{248307C5-9E44-4B52-B107-CCE2E937E337}" name="Артикул" dataDxfId="229"/>
    <tableColumn id="4" xr3:uid="{54F6DEE9-869E-4A9F-840F-12CCB54A1FC2}" name="Наименование" dataDxfId="228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EDAE01C-0535-4465-A241-F0FCE795F830}" name="Панелибоковые" displayName="Панелибоковые" ref="A283:D286" totalsRowShown="0" headerRowDxfId="227" dataDxfId="225" headerRowBorderDxfId="226" tableBorderDxfId="224">
  <autoFilter ref="A283:D286" xr:uid="{5D6D2F43-1F4C-44AF-BC6C-94AE4DC2077F}"/>
  <tableColumns count="4">
    <tableColumn id="1" xr3:uid="{C41DB4D8-1D8E-4638-9395-29394A33EB28}" name="В, мм" dataDxfId="223"/>
    <tableColumn id="2" xr3:uid="{3204FE63-1232-482B-BFD5-26CA35F442B5}" name="Ш, мм" dataDxfId="222"/>
    <tableColumn id="3" xr3:uid="{83AAAA99-2D42-46C0-A7C9-D2FC467C2ED9}" name="Артикул" dataDxfId="221"/>
    <tableColumn id="4" xr3:uid="{8D746898-C783-4530-8B70-AF6170FB699B}" name="Наименование" dataDxfId="220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0DCF780-6C42-40AE-9304-4E8149AEE253}" name="Панелизадние" displayName="Панелизадние" ref="A271:D279" totalsRowShown="0" headerRowDxfId="219" dataDxfId="217" headerRowBorderDxfId="218" tableBorderDxfId="216">
  <autoFilter ref="A271:D279" xr:uid="{00CE34B0-AF28-4E55-86F8-7FEA219FB3F2}"/>
  <tableColumns count="4">
    <tableColumn id="1" xr3:uid="{F169D375-22F1-4306-AEF7-757453395194}" name="В, мм" dataDxfId="215"/>
    <tableColumn id="2" xr3:uid="{35FC709F-4FEA-4C01-9641-19F051A130AD}" name="Ш, мм" dataDxfId="214"/>
    <tableColumn id="3" xr3:uid="{1FF45F42-8818-4032-8F8D-BD6057375919}" name="Артикул" dataDxfId="213"/>
    <tableColumn id="4" xr3:uid="{CC83D9E5-C7F3-47D9-8297-D292D03F6691}" name="Наименование" dataDxfId="21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C700E95-7C75-4581-B7DB-6AEC113D146A}" name="Кронштейны" displayName="Кронштейны" ref="B336:D342" totalsRowShown="0" tableBorderDxfId="211">
  <autoFilter ref="B336:D342" xr:uid="{E5FB2975-7252-4DA7-9E36-E29741F9647A}"/>
  <tableColumns count="3">
    <tableColumn id="1" xr3:uid="{04C4DDEC-37F4-491D-834C-53892868009F}" name="Позиция" dataDxfId="210"/>
    <tableColumn id="2" xr3:uid="{38DD9DAB-B0FB-417A-95FA-2E876CCB4565}" name="Артикул" dataDxfId="209"/>
    <tableColumn id="3" xr3:uid="{FB398571-066E-4AE1-96AF-CE0722DF5FD3}" name="Наименование" dataDxfId="208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C1AB2FD-09FE-4216-B79D-1BCEB6756795}" name="Проставкадиэлектрическая" displayName="Проставкадиэлектрическая" ref="C354:D356" totalsRowShown="0" headerRowDxfId="207" dataDxfId="205" headerRowBorderDxfId="206" tableBorderDxfId="204">
  <autoFilter ref="C354:D356" xr:uid="{DA415B21-74AC-425A-8CA0-8C440C7CC94E}"/>
  <tableColumns count="2">
    <tableColumn id="3" xr3:uid="{4F7172FF-3410-4C52-96C6-1C735CECB798}" name="Артикул" dataDxfId="203"/>
    <tableColumn id="4" xr3:uid="{CBDADCD3-30C2-4B49-AFF6-DBA7E42EA4C5}" name="Наименование" dataDxfId="20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9577A1-A73B-4954-8A9A-B4C27AFA7EB9}" name="Элементысистемысборныхшин" displayName="Элементысистемысборныхшин" ref="B364:D380" totalsRowShown="0" tableBorderDxfId="201">
  <autoFilter ref="B364:D380" xr:uid="{B0FE26AF-2327-4776-AA99-5C27F277D0E4}"/>
  <tableColumns count="3">
    <tableColumn id="1" xr3:uid="{6882F3C9-AF67-4A33-92E0-A2DD85F95494}" name="Позиция" dataDxfId="200"/>
    <tableColumn id="2" xr3:uid="{232536C6-3FE0-4892-B3BB-12FB21D85D6F}" name="Артикул" dataDxfId="199"/>
    <tableColumn id="3" xr3:uid="{DDDFFD4B-BB19-472D-9FAF-7239BE80BB00}" name="Наименование" dataDxfId="198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80B4A9A-EECB-47B6-A983-11E535EE40A3}" name="Элементыцоколя3353" displayName="Элементыцоколя3353" ref="A387:D427" totalsRowShown="0" headerRowDxfId="197" dataDxfId="195" headerRowBorderDxfId="196" tableBorderDxfId="194">
  <autoFilter ref="A387:D427" xr:uid="{980B4A9A-EECB-47B6-A983-11E535EE40A3}"/>
  <tableColumns count="4">
    <tableColumn id="1" xr3:uid="{F6DF4D92-4762-464F-A482-D31BF8BA4A4D}" name="В, мм" dataDxfId="193"/>
    <tableColumn id="2" xr3:uid="{321D30CA-990E-40B8-ACA1-1C8CB6CF2977}" name="Ш, мм" dataDxfId="192"/>
    <tableColumn id="3" xr3:uid="{2AFC06C0-1FD1-4D59-8F29-57A9A9F7528E}" name="Артикул" dataDxfId="191"/>
    <tableColumn id="4" xr3:uid="{890F2054-805A-4844-82A1-8E4CC1A456AF}" name="Наименование" dataDxfId="190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29D9E2B-FCD1-4134-A310-C73BF99D7504}" name="Элементыцоколя335354" displayName="Элементыцоколя335354" ref="A431:D446" totalsRowShown="0" headerRowDxfId="189" dataDxfId="187" headerRowBorderDxfId="188" tableBorderDxfId="186">
  <autoFilter ref="A431:D446" xr:uid="{029D9E2B-FCD1-4134-A310-C73BF99D7504}"/>
  <tableColumns count="4">
    <tableColumn id="1" xr3:uid="{597979BD-ADD3-47FF-B081-7898100EFDCE}" name="В, мм" dataDxfId="185"/>
    <tableColumn id="2" xr3:uid="{FA16BF1A-F747-4967-B0F8-C66754166F04}" name="Ш, мм" dataDxfId="184"/>
    <tableColumn id="3" xr3:uid="{DD7F32F9-A946-49B2-B316-70561E0DCE99}" name="Артикул" dataDxfId="183"/>
    <tableColumn id="4" xr3:uid="{78F20A6F-BC68-44B4-BDE7-A52EF871EA98}" name="Наименование" dataDxfId="18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FFC4B43-B869-49D7-99E3-0615752CECB4}" name="Элементыцоколя33535473" displayName="Элементыцоколя33535473" ref="A450:D458" totalsRowShown="0" headerRowDxfId="181" dataDxfId="179" headerRowBorderDxfId="180" tableBorderDxfId="178">
  <autoFilter ref="A450:D458" xr:uid="{4FFC4B43-B869-49D7-99E3-0615752CECB4}"/>
  <tableColumns count="4">
    <tableColumn id="1" xr3:uid="{130F5D9C-9B19-4CB4-9D01-6E74536F3AB0}" name="В, мм" dataDxfId="177"/>
    <tableColumn id="2" xr3:uid="{352665D8-D3E5-4D1B-90A4-E81CD93C8503}" name="Ш, мм" dataDxfId="176"/>
    <tableColumn id="3" xr3:uid="{6F8815F6-AB78-43E4-8273-81B115069D85}" name="Артикул" dataDxfId="175"/>
    <tableColumn id="4" xr3:uid="{9A64530A-6CC6-4605-809C-B0C27F9416FC}" name="Наименование" dataDxfId="174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AEE33E6-FA80-4A3D-9568-A14A9F7B6D20}" name="ДверисекционныесвырезомдляACB74" displayName="ДверисекционныесвырезомдляACB74" ref="A462:D469" totalsRowShown="0" headerRowDxfId="173" dataDxfId="171" headerRowBorderDxfId="172" tableBorderDxfId="170">
  <autoFilter ref="A462:D469" xr:uid="{7AEE33E6-FA80-4A3D-9568-A14A9F7B6D20}"/>
  <tableColumns count="4">
    <tableColumn id="1" xr3:uid="{F5D78754-11DC-46B1-AFA8-858E0CE59D26}" name="В, мм" dataDxfId="169"/>
    <tableColumn id="2" xr3:uid="{C118BF74-A557-4B1C-B31E-11656CC14ABC}" name="Ш, мм" dataDxfId="168"/>
    <tableColumn id="3" xr3:uid="{2902C5C1-EE4D-45C7-A493-A61B24EAAA3F}" name="Артикул" dataDxfId="167"/>
    <tableColumn id="4" xr3:uid="{8FAEE17A-A92A-4360-A5EC-F1726FFF5A03}" name="Наименование" dataDxfId="1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0868DA-6EAB-419B-A2D0-F88FE149C056}" name="Фальшпанеливнешние" displayName="Фальшпанеливнешние" ref="A48:D80" totalsRowShown="0" headerRowDxfId="371" dataDxfId="369" headerRowBorderDxfId="370" tableBorderDxfId="368">
  <autoFilter ref="A48:D80" xr:uid="{170EC72D-3423-4684-BB6D-AF09315A3D35}"/>
  <tableColumns count="4">
    <tableColumn id="1" xr3:uid="{C3D757DB-CB28-4D50-ABBA-FBA3CFF5FEC1}" name="В, мм" dataDxfId="367"/>
    <tableColumn id="2" xr3:uid="{17A85A63-8A80-4F7B-B467-EACBDA199E1D}" name="Ш, мм" dataDxfId="366"/>
    <tableColumn id="3" xr3:uid="{EDA060A9-77BB-4088-94F5-66FCA36D82C8}" name="Артикул" dataDxfId="365"/>
    <tableColumn id="4" xr3:uid="{02FBBE40-0A34-4A68-AA14-EC280B59D32E}" name="Наименование" dataDxfId="364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B8FF271-93A6-40BD-9F12-0C593B3DAB4A}" name="ЭС1" displayName="ЭС1" ref="A502:D510" totalsRowShown="0" headerRowDxfId="165" dataDxfId="163" headerRowBorderDxfId="164" tableBorderDxfId="162">
  <autoFilter ref="A502:D510" xr:uid="{AC1EA65F-5147-4E60-BA6A-E38AA7B4FA3A}"/>
  <tableColumns count="4">
    <tableColumn id="1" xr3:uid="{ECEE71F8-3AD7-45EA-A7B5-C2346380A020}" name="В, мм" dataDxfId="161"/>
    <tableColumn id="2" xr3:uid="{CA8E8DD2-1E31-4A49-8199-D1BE24420A0B}" name="Г, мм" dataDxfId="160"/>
    <tableColumn id="3" xr3:uid="{C63E8FDE-48D6-46EA-969F-EC3728E79951}" name="Артикул" dataDxfId="159"/>
    <tableColumn id="4" xr3:uid="{82E3B777-953D-4D15-BD6B-F27E1EF6A455}" name="Наименование" dataDxfId="158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8540A97-F441-4E6B-B474-6512BF7A9139}" name="ЭС2" displayName="ЭС2" ref="A514:D518" totalsRowShown="0" headerRowDxfId="157" dataDxfId="155" headerRowBorderDxfId="156" tableBorderDxfId="154">
  <autoFilter ref="A514:D518" xr:uid="{F960ECD2-0D50-49D2-ABF1-C77A2D8FA91A}"/>
  <tableColumns count="4">
    <tableColumn id="1" xr3:uid="{7C244B14-33F0-4AEF-9B66-384A2E8FCB06}" name="Ш, мм" dataDxfId="153"/>
    <tableColumn id="2" xr3:uid="{FAC2B3A9-586F-483A-8C53-04870992F273}" name="Г, мм" dataDxfId="152"/>
    <tableColumn id="3" xr3:uid="{14FC430F-32F8-48E0-BA6F-9CC805CCD88E}" name="Артикул" dataDxfId="151"/>
    <tableColumn id="4" xr3:uid="{DAFBE929-AE89-4CA4-AD6A-29ECA9B258C0}" name="Наименование" dataDxfId="150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B8A2EE8-9199-4C45-BAA7-B42985229F08}" name="ЭС3" displayName="ЭС3" ref="A526:D542" totalsRowShown="0" headerRowDxfId="149" dataDxfId="147" headerRowBorderDxfId="148" tableBorderDxfId="146">
  <autoFilter ref="A526:D542" xr:uid="{30956BFA-15AD-451A-B359-A3A6C2DA5699}"/>
  <tableColumns count="4">
    <tableColumn id="1" xr3:uid="{03BC7144-0CEA-48BC-AD2A-1EDF3FBB593C}" name="Ш, мм" dataDxfId="145"/>
    <tableColumn id="2" xr3:uid="{F4785A65-691E-4372-88F9-99CD6A51ECB3}" name="Г, мм" dataDxfId="144"/>
    <tableColumn id="3" xr3:uid="{8AD42EBB-52D1-49F8-9119-5648D4D443F1}" name="Артикул" dataDxfId="143"/>
    <tableColumn id="4" xr3:uid="{46BD2E14-F062-4765-BE3D-B6DFACF90C71}" name="Наименование" dataDxfId="142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5AE58B5-8E9F-4BE4-AB6D-24B4BBF4F45F}" name="ЭС4" displayName="ЭС4" ref="A546:D554" totalsRowShown="0" headerRowDxfId="141" dataDxfId="139" headerRowBorderDxfId="140" tableBorderDxfId="138">
  <autoFilter ref="A546:D554" xr:uid="{89C79975-285A-41E2-80E1-DEB23D6D49AF}"/>
  <tableColumns count="4">
    <tableColumn id="1" xr3:uid="{CDC0B12F-7693-4530-A263-9B13C1B4CDDB}" name="В, мм" dataDxfId="137"/>
    <tableColumn id="2" xr3:uid="{8CA0F63C-B884-4DF7-A999-8CDCC1E343D7}" name="Ш, мм" dataDxfId="136"/>
    <tableColumn id="3" xr3:uid="{15A13664-AF82-4D47-8112-972E95BF6156}" name="Артикул" dataDxfId="135"/>
    <tableColumn id="4" xr3:uid="{09E6C179-62C3-46E0-89AE-4B1D1B1F642B}" name="Наименование" dataDxfId="134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E403CDC-164C-4495-B587-60C54CFC229B}" name="ЭС5" displayName="ЭС5" ref="A558:D566" totalsRowShown="0" headerRowDxfId="133" dataDxfId="131" headerRowBorderDxfId="132" tableBorderDxfId="130">
  <autoFilter ref="A558:D566" xr:uid="{6DAFE3C7-1209-4065-A698-5B0298140710}"/>
  <tableColumns count="4">
    <tableColumn id="1" xr3:uid="{6A1432BD-B644-4A26-A04E-157196DABC94}" name="В, мм" dataDxfId="129"/>
    <tableColumn id="2" xr3:uid="{1CFB43E2-9A5D-460F-B2A9-157FA2B4C188}" name="Ш, мм" dataDxfId="128"/>
    <tableColumn id="3" xr3:uid="{C212AD93-AD78-4AD8-8B46-128D1693E66B}" name="Артикул" dataDxfId="127"/>
    <tableColumn id="4" xr3:uid="{BAF33B3E-3A82-4C91-A364-D58574B271F7}" name="Наименование" dataDxfId="126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E456EF0-F84A-4EA6-826C-8F4E161BA112}" name="ЭС6" displayName="ЭС6" ref="A570:D598" totalsRowShown="0" headerRowDxfId="125" dataDxfId="123" headerRowBorderDxfId="124" tableBorderDxfId="122">
  <autoFilter ref="A570:D598" xr:uid="{494C40DF-D46E-43E3-BA62-A1FD969610A3}"/>
  <tableColumns count="4">
    <tableColumn id="1" xr3:uid="{2C66EDC7-9F87-4209-B19F-7679D4739FD2}" name="В, мм" dataDxfId="121"/>
    <tableColumn id="2" xr3:uid="{87BA34FA-5316-4DBA-B050-DF4802F496E3}" name="Ш, мм" dataDxfId="120"/>
    <tableColumn id="3" xr3:uid="{8EFD9259-FA17-45F9-931C-0EC38C88B9EE}" name="Артикул" dataDxfId="119"/>
    <tableColumn id="4" xr3:uid="{614F313F-0381-4E98-9568-28DC0A026D27}" name="Наименование" dataDxfId="118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6FB25E0-6880-4E49-A605-B8AFB8BB397F}" name="ЭС7" displayName="ЭС7" ref="A602:D608" totalsRowShown="0" headerRowDxfId="117" dataDxfId="115" headerRowBorderDxfId="116" tableBorderDxfId="114">
  <autoFilter ref="A602:D608" xr:uid="{9921136A-9B1B-40C3-8047-B175623E349A}"/>
  <tableColumns count="4">
    <tableColumn id="1" xr3:uid="{093EC77C-6EC5-4698-BEAC-5A35805663FC}" name="В, мм" dataDxfId="113"/>
    <tableColumn id="2" xr3:uid="{1BA63C14-DFF2-412E-A952-8F922A03AB2F}" name="Ш, мм" dataDxfId="112"/>
    <tableColumn id="3" xr3:uid="{D4524B38-E650-4A67-811F-00B2A812D5D8}" name="Артикул" dataDxfId="111"/>
    <tableColumn id="4" xr3:uid="{7C497E88-BA40-4BA8-AD59-D86355129103}" name="Наименование" dataDxfId="110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BBB5FE7-C57D-4B44-A919-22081A1C1356}" name="ЭС8" displayName="ЭС8" ref="A613:D623" totalsRowShown="0" headerRowDxfId="109" dataDxfId="107" headerRowBorderDxfId="108" tableBorderDxfId="106">
  <autoFilter ref="A613:D623" xr:uid="{BBAEEF58-BAE2-4CD2-B547-76F5E449DEC1}"/>
  <tableColumns count="4">
    <tableColumn id="1" xr3:uid="{5199C6D8-01A3-4209-98C3-F8A6A796B778}" name="Ш, мм" dataDxfId="105"/>
    <tableColumn id="2" xr3:uid="{D4F675DF-0238-4447-AC9D-FB7BA279D57E}" name="Г, мм" dataDxfId="104"/>
    <tableColumn id="3" xr3:uid="{0AA2F638-16EC-414E-868D-D073826E0541}" name="Артикул" dataDxfId="103"/>
    <tableColumn id="4" xr3:uid="{EC221A2C-087B-418F-A5A7-ECCD3AB26940}" name="Наименование" dataDxfId="102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9A3C2C4-0BC0-4F70-8B8E-3AFD2AB28058}" name="ЭС9" displayName="ЭС9" ref="A627:D652" totalsRowShown="0" headerRowDxfId="101" dataDxfId="99" headerRowBorderDxfId="100" tableBorderDxfId="98">
  <autoFilter ref="A627:D652" xr:uid="{DB5A64D7-B108-47FC-8241-40116DC2A576}"/>
  <tableColumns count="4">
    <tableColumn id="1" xr3:uid="{15717B84-593C-4130-953C-8FC547700F48}" name="В, мм" dataDxfId="97"/>
    <tableColumn id="2" xr3:uid="{0CD5187E-4778-4C33-BF76-8C0CA839E56C}" name="ш, мм" dataDxfId="96"/>
    <tableColumn id="3" xr3:uid="{9157DE14-EE98-4813-B601-0998D94FB6F9}" name="Артикул" dataDxfId="95"/>
    <tableColumn id="4" xr3:uid="{4FB2272E-07C9-4B6B-8DDE-578280B25BA3}" name="Наименование" dataDxfId="94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175669-4EE7-452D-8F9C-61D5A40CAB91}" name="ЭС10" displayName="ЭС10" ref="A656:D660" totalsRowShown="0" headerRowDxfId="93" dataDxfId="91" headerRowBorderDxfId="92" tableBorderDxfId="90">
  <autoFilter ref="A656:D660" xr:uid="{D7F53AAA-47B5-4DFA-9F63-B53DEB859729}"/>
  <tableColumns count="4">
    <tableColumn id="1" xr3:uid="{853E423D-6307-406D-9924-7E54B58B6F7D}" name="В, мм" dataDxfId="89"/>
    <tableColumn id="2" xr3:uid="{D95E7CAC-8534-4197-B548-AF471DBE3429}" name="Ш, мм" dataDxfId="88"/>
    <tableColumn id="3" xr3:uid="{7940383E-5010-4E8F-B502-C9B16B039009}" name="Артикул" dataDxfId="87"/>
    <tableColumn id="4" xr3:uid="{0D829272-DC8B-44F7-BCFC-F0B70DB16FD4}" name="Наименование" dataDxfId="8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E76EFA-ECDD-42E4-8325-49CFB71355FE}" name="Фальшпанеливнешниекомпенсационные" displayName="Фальшпанеливнешниекомпенсационные" ref="A86:D91" totalsRowShown="0" headerRowDxfId="363" dataDxfId="361" headerRowBorderDxfId="362" tableBorderDxfId="360">
  <autoFilter ref="A86:D91" xr:uid="{C57C594E-9192-4DB1-B73C-90CA4889B944}"/>
  <tableColumns count="4">
    <tableColumn id="1" xr3:uid="{BAC34ADE-6DE8-4044-9D2E-D1090D158710}" name="В, мм" dataDxfId="359"/>
    <tableColumn id="2" xr3:uid="{F952EA28-B3EB-4C67-87E9-9F64E475F5B0}" name="Ш, мм" dataDxfId="358"/>
    <tableColumn id="3" xr3:uid="{94956C09-DC18-47AF-994F-E008EC420750}" name="Артикул" dataDxfId="357"/>
    <tableColumn id="4" xr3:uid="{269B98A9-843B-474B-880F-AD45FFA10038}" name="Наименование" dataDxfId="356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EC44AB6-8E89-4DEE-887C-D20589E7A1CB}" name="ЭС11" displayName="ЭС11" ref="A671:D675" totalsRowShown="0" headerRowDxfId="85" dataDxfId="83" headerRowBorderDxfId="84" tableBorderDxfId="82">
  <autoFilter ref="A671:D675" xr:uid="{A30678F3-7257-44B3-94EC-CF0260FBAA49}"/>
  <tableColumns count="4">
    <tableColumn id="1" xr3:uid="{66740B9B-50C6-49D5-9EFE-D4F2513CA748}" name="В, мм" dataDxfId="81"/>
    <tableColumn id="2" xr3:uid="{510FD59E-D02E-4244-B318-BE5C81A13AD7}" name="Г, мм" dataDxfId="80"/>
    <tableColumn id="3" xr3:uid="{EEA28FD4-406D-4EBC-8775-FC4785069654}" name="Артикул" dataDxfId="79"/>
    <tableColumn id="4" xr3:uid="{19A35A57-9B1F-4177-AD6E-401A19FF2BD5}" name="Наименование" dataDxfId="78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657494A-A80F-4739-99A4-B508E5CB87EA}" name="ЭС12" displayName="ЭС12" ref="A684:D692" totalsRowShown="0" headerRowDxfId="77" dataDxfId="75" headerRowBorderDxfId="76" tableBorderDxfId="74">
  <autoFilter ref="A684:D692" xr:uid="{1542E1E1-1844-4093-A138-85BF5AF0DCEF}"/>
  <tableColumns count="4">
    <tableColumn id="1" xr3:uid="{B2D0E2C1-7946-40A0-A8E1-A48B1CD28E6B}" name="Ш, мм" dataDxfId="73"/>
    <tableColumn id="2" xr3:uid="{6A76AEE4-96D7-445D-852A-60B5391C0E64}" name="В, мм" dataDxfId="72"/>
    <tableColumn id="3" xr3:uid="{5440DC29-0B29-4BEF-ABC6-B7429D5F7293}" name="Артикул" dataDxfId="71"/>
    <tableColumn id="4" xr3:uid="{50946001-3970-4F02-BB48-20F6187702F8}" name="Наименование" dataDxfId="70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E8E251A-A694-480A-9EA9-2653FD98243C}" name="ЭС13" displayName="ЭС13" ref="A696:D702" totalsRowShown="0" headerRowDxfId="69" dataDxfId="67" headerRowBorderDxfId="68" tableBorderDxfId="66">
  <autoFilter ref="A696:D702" xr:uid="{C0760B99-A0CE-42AE-99F5-CACE3D645B87}"/>
  <tableColumns count="4">
    <tableColumn id="1" xr3:uid="{63EEDDE0-9279-479D-9B55-B234CEA9428E}" name="Ш, мм" dataDxfId="65"/>
    <tableColumn id="2" xr3:uid="{22FEA28A-B0A7-460A-A063-F39891083E06}" name="Г, мм" dataDxfId="64"/>
    <tableColumn id="3" xr3:uid="{CCE7864C-51BA-48C7-A203-121FFDA7FBFD}" name="Артикул" dataDxfId="63"/>
    <tableColumn id="4" xr3:uid="{753935CE-8163-4E93-99C5-4CB347D894E0}" name="Наименование" dataDxfId="62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410BF80-8FC8-4C37-B169-46310052CC74}" name="ЭС14" displayName="ЭС14" ref="A710:D714" totalsRowShown="0" headerRowDxfId="61" dataDxfId="59" headerRowBorderDxfId="60" tableBorderDxfId="58">
  <autoFilter ref="A710:D714" xr:uid="{C747A162-8C2A-4974-85F5-BCA591A283F4}"/>
  <tableColumns count="4">
    <tableColumn id="1" xr3:uid="{73FF7BB2-FEF7-43D4-A774-1F48400D5ED3}" name="Ш, мм" dataDxfId="57"/>
    <tableColumn id="2" xr3:uid="{1DA4027D-1F33-4470-94B4-16C2BF9265F4}" name="Г, мм" dataDxfId="56"/>
    <tableColumn id="3" xr3:uid="{B702D352-C3B1-40BC-BDA6-5FD21E7E2EE7}" name="Артикул" dataDxfId="55"/>
    <tableColumn id="4" xr3:uid="{C054229C-5EDD-4A98-BDF9-C1E53DE51971}" name="Наименование" dataDxfId="54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38FDD6-7076-4B95-8051-685EFA6261F6}" name="ЭС15" displayName="ЭС15" ref="A718:D721" totalsRowShown="0" headerRowDxfId="53" dataDxfId="51" headerRowBorderDxfId="52" tableBorderDxfId="50">
  <autoFilter ref="A718:D721" xr:uid="{0D515E63-A93E-42FC-92F0-10B66F62AC7A}"/>
  <tableColumns count="4">
    <tableColumn id="1" xr3:uid="{FC97045B-2A17-45A3-A3AB-3856212FA200}" name="Ш, мм" dataDxfId="49"/>
    <tableColumn id="2" xr3:uid="{B2981296-7323-42A5-82FE-CA691D640A7D}" name="Г, мм" dataDxfId="48"/>
    <tableColumn id="3" xr3:uid="{76438B6F-B41E-4B8F-AFE4-C11BA9B07F57}" name="Артикул" dataDxfId="47"/>
    <tableColumn id="4" xr3:uid="{37315862-BC44-4AD7-AF18-ABFC04FE244D}" name="Наименование" dataDxfId="46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722B89C-3EF8-4F4A-A9F7-CC6F915197F6}" name="Таблица19" displayName="Таблица19" ref="A728:E731" totalsRowShown="0" headerRowDxfId="45" tableBorderDxfId="44">
  <autoFilter ref="A728:E731" xr:uid="{8722B89C-3EF8-4F4A-A9F7-CC6F915197F6}"/>
  <tableColumns count="5">
    <tableColumn id="1" xr3:uid="{D8EF0140-F6DA-4BB3-B785-B6F778C0C21C}" name="Ш, мм" dataDxfId="43"/>
    <tableColumn id="2" xr3:uid="{57D7261B-12BD-4398-8916-8899FC6B52BA}" name="Г, мм" dataDxfId="42"/>
    <tableColumn id="3" xr3:uid="{A963EB67-7866-4B3A-8B04-FD5E5F6C9123}" name="Артикул" dataDxfId="41"/>
    <tableColumn id="4" xr3:uid="{34F801D3-0BD5-408B-A22C-1AC7DB1957B6}" name="Наименование" dataDxfId="40"/>
    <tableColumn id="5" xr3:uid="{FE854848-012F-4A13-800A-BAFC87AFAAE7}" name="Ссылка" dataDxfId="39" dataCellStyle="Гиперссылка">
      <calculatedColumnFormula>HYPERLINK("48.Рейки изоляторов тип B"&amp;"/"&amp;C729&amp;" "&amp;D729&amp;".STEP","ФАЙЛ")</calculatedColumnFormula>
    </tableColumn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0834948-DAED-4D1B-919C-4D1EE57F01CB}" name="Таблица25" displayName="Таблица25" ref="A749:D753" totalsRowShown="0" headerRowDxfId="38" headerRowBorderDxfId="37" tableBorderDxfId="36">
  <autoFilter ref="A749:D753" xr:uid="{D0834948-DAED-4D1B-919C-4D1EE57F01CB}"/>
  <tableColumns count="4">
    <tableColumn id="1" xr3:uid="{94634627-B7FD-4202-B892-436AA6F65B1C}" name="Ш, мм" dataDxfId="35"/>
    <tableColumn id="2" xr3:uid="{CB41EAE4-CADB-43AC-A297-CF95F34344AE}" name="Г, мм" dataDxfId="34"/>
    <tableColumn id="3" xr3:uid="{1117CCAF-FE78-4C55-AAC1-4F4D225A82EE}" name="Артикул" dataDxfId="33"/>
    <tableColumn id="4" xr3:uid="{688005FB-43D6-4925-9A11-FAB9845EEBDF}" name="Наименование" dataDxfId="32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60A1641-3F01-4630-AC7D-18F7CE524A2C}" name="Таблица43" displayName="Таблица43" ref="A739:D743" totalsRowShown="0" headerRowDxfId="31" headerRowBorderDxfId="30" tableBorderDxfId="29">
  <autoFilter ref="A739:D743" xr:uid="{560A1641-3F01-4630-AC7D-18F7CE524A2C}"/>
  <tableColumns count="4">
    <tableColumn id="1" xr3:uid="{87DA9C00-6B5A-4F9F-BDF6-27900F1E6BC8}" name="Ш, мм" dataDxfId="28"/>
    <tableColumn id="2" xr3:uid="{9E1323BD-44A6-49B5-9CA0-47574CD741D8}" name="Г, мм" dataDxfId="27"/>
    <tableColumn id="3" xr3:uid="{DC55AD6E-AEA6-4D67-972F-1DC35E415938}" name="Артикул" dataDxfId="26"/>
    <tableColumn id="4" xr3:uid="{18976C04-9CFF-4AFF-9616-188B72E0C87C}" name="Наименование" dataDxfId="25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2FE2D4B-7BA7-4534-9E8D-01E7D738798F}" name="Таблица44" displayName="Таблица44" ref="A490:D498" totalsRowShown="0" headerRowDxfId="24" tableBorderDxfId="23">
  <autoFilter ref="A490:D498" xr:uid="{52FE2D4B-7BA7-4534-9E8D-01E7D738798F}"/>
  <tableColumns count="4">
    <tableColumn id="1" xr3:uid="{73150761-2470-455C-9B93-C4EF43C58C2B}" name="В, мм" dataDxfId="22"/>
    <tableColumn id="2" xr3:uid="{A2265CAE-318F-4946-9B29-3EC0E1E75782}" name="Ш, мм" dataDxfId="21"/>
    <tableColumn id="3" xr3:uid="{E94D7294-BBE5-4351-8A58-7CA68EF3C46A}" name="Артикул" dataDxfId="20"/>
    <tableColumn id="4" xr3:uid="{A8585374-96D0-449A-8810-F41188EDACA5}" name="Наименование" dataDxfId="19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D9F5BA6-4FE1-4D6B-BBE2-38B9ABFE67F8}" name="Таблица45" displayName="Таблица45" ref="A482:D484" totalsRowShown="0" tableBorderDxfId="18">
  <autoFilter ref="A482:D484" xr:uid="{2D9F5BA6-4FE1-4D6B-BBE2-38B9ABFE67F8}"/>
  <tableColumns count="4">
    <tableColumn id="1" xr3:uid="{0456F1F8-6194-4E71-AC18-F25B753CB69A}" name="В, мм" dataDxfId="17"/>
    <tableColumn id="2" xr3:uid="{4C139EEB-CF9F-4A5B-8AC6-A45CA320FAD0}" name="Ш, мм" dataDxfId="16"/>
    <tableColumn id="3" xr3:uid="{923F5B45-5180-4BEC-9AC7-9A5E212CC8A0}" name="Артикул" dataDxfId="15"/>
    <tableColumn id="4" xr3:uid="{8E05ADBD-CBB5-4D5B-BF41-C21FF045560C}" name="Наименование" dataDxfId="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E5FE12-5D6D-4121-966E-7DEBAB334015}" name="Планкиразделениясекционныхдверей" displayName="Планкиразделениясекционныхдверей" ref="A96:D99" totalsRowShown="0" headerRowDxfId="355" dataDxfId="353" headerRowBorderDxfId="354" tableBorderDxfId="352">
  <autoFilter ref="A96:D99" xr:uid="{D9C40DE8-8C5E-4492-AEA4-52AD698158CE}"/>
  <tableColumns count="4">
    <tableColumn id="1" xr3:uid="{BA46BA19-E1DF-42B2-AF6E-6FD42E6E22DE}" name="В, мм" dataDxfId="351"/>
    <tableColumn id="2" xr3:uid="{DA4D0A51-26B9-41F3-B7F4-CAEAFB5BC848}" name="Ш, мм" dataDxfId="350"/>
    <tableColumn id="3" xr3:uid="{5B368074-AEBD-41E4-8237-AABB97433AF9}" name="Артикул" dataDxfId="349"/>
    <tableColumn id="4" xr3:uid="{D3154582-5513-4600-A205-7CEC2E512003}" name="Наименование" dataDxfId="348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47379A8-AD47-4265-92C0-29E873B0E046}" name="Таблица46" displayName="Таблица46" ref="A474:D479" totalsRowShown="0" headerRowDxfId="13" headerRowBorderDxfId="12" tableBorderDxfId="11">
  <autoFilter ref="A474:D479" xr:uid="{447379A8-AD47-4265-92C0-29E873B0E046}"/>
  <tableColumns count="4">
    <tableColumn id="1" xr3:uid="{E01F03C7-C28F-402F-8D29-EF13FA702655}" name="В, мм" dataDxfId="10"/>
    <tableColumn id="2" xr3:uid="{E9A72B26-D55D-4E80-8AE4-98AF41CC192E}" name="Ш, мм" dataDxfId="9"/>
    <tableColumn id="3" xr3:uid="{04177796-755F-487A-949E-30A391EAA00C}" name="Артикул" dataDxfId="8"/>
    <tableColumn id="4" xr3:uid="{BDB2D723-AA2E-4C50-90B3-95E1B3FC1B19}" name="Наименование" dataDxfId="7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1A378CF-AF39-4E72-8D61-80490477D492}" name="Таблица2552" displayName="Таблица2552" ref="A759:D771" totalsRowShown="0" headerRowDxfId="6" headerRowBorderDxfId="5" tableBorderDxfId="4">
  <autoFilter ref="A759:D771" xr:uid="{81A378CF-AF39-4E72-8D61-80490477D492}"/>
  <tableColumns count="4">
    <tableColumn id="1" xr3:uid="{79322875-3222-467D-8971-AB5F048D2F11}" name="В, мм" dataDxfId="3"/>
    <tableColumn id="2" xr3:uid="{9A2A0B06-02EC-4C52-86B7-2248438D9C4F}" name="Ш, мм" dataDxfId="2"/>
    <tableColumn id="3" xr3:uid="{33ED4025-D3E3-4594-999D-649F7ACBAA2D}" name="Артикул" dataDxfId="1"/>
    <tableColumn id="4" xr3:uid="{C60F23E7-111D-41C2-9FAA-4C6CB271F453}" name="Наименование" dataDxfId="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FD6093A-6DD9-4B70-9077-4B125BC7377D}" name="КомплектыустановочныедляACB" displayName="КомплектыустановочныедляACB" ref="A103:D108" totalsRowShown="0" headerRowDxfId="347" dataDxfId="345" headerRowBorderDxfId="346" tableBorderDxfId="344">
  <autoFilter ref="A103:D108" xr:uid="{40481C7A-01DF-4D4E-B194-9EE74FE9A8AB}"/>
  <tableColumns count="4">
    <tableColumn id="1" xr3:uid="{5B908F6F-A722-4F49-A15A-65F4F3A84A27}" name="В, мм" dataDxfId="343"/>
    <tableColumn id="2" xr3:uid="{4C9DC4DF-98D5-493C-8CE7-30F21E9DF440}" name="Ш, мм" dataDxfId="342"/>
    <tableColumn id="3" xr3:uid="{B6485520-6CCE-4341-A1B6-96E54F6C6865}" name="Артикул" dataDxfId="341"/>
    <tableColumn id="4" xr3:uid="{FA01CA4D-5CAD-4FC7-92CC-8BF5075F6FF2}" name="Наименование" dataDxfId="3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101BC9-3428-45D0-A5E5-CF0FE7CA39DD}" name="КомплектыустановочныедляMCCBгоризонтальнаяустановка" displayName="КомплектыустановочныедляMCCBгоризонтальнаяустановка" ref="A113:D123" totalsRowShown="0" headerRowDxfId="339" dataDxfId="337" headerRowBorderDxfId="338" tableBorderDxfId="336">
  <autoFilter ref="A113:D123" xr:uid="{1CDDC1CF-2727-448A-8555-623DC3FFA62E}"/>
  <tableColumns count="4">
    <tableColumn id="1" xr3:uid="{D7380106-1608-4574-AD63-FD52E79632AA}" name="В, мм" dataDxfId="335"/>
    <tableColumn id="2" xr3:uid="{E8C2D2AB-4DD4-464D-9ADA-F5D8357A8D6D}" name="Ш, мм" dataDxfId="334"/>
    <tableColumn id="3" xr3:uid="{6E5CE4DD-9F0C-4B65-B69B-23BB61CE440F}" name="Артикул" dataDxfId="333"/>
    <tableColumn id="4" xr3:uid="{CFAF9E0A-7601-4172-B7EB-001601E0EA16}" name="Наименование" dataDxfId="33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890485-4BBB-4273-8C05-AFEBE08838BC}" name="Комплектымонтажныхплат" displayName="Комплектымонтажныхплат" ref="A127:D160" totalsRowShown="0" headerRowDxfId="331" dataDxfId="329" headerRowBorderDxfId="330" tableBorderDxfId="328">
  <autoFilter ref="A127:D160" xr:uid="{CBB5ED90-79D3-4521-878E-AFE5E75DBF3C}"/>
  <tableColumns count="4">
    <tableColumn id="1" xr3:uid="{4394D2CA-7D69-41C8-B239-17BFF13BBBAC}" name="В, мм" dataDxfId="327"/>
    <tableColumn id="2" xr3:uid="{5FC8D08D-291D-4789-87FD-CC35255817C8}" name="Ш, мм" dataDxfId="326"/>
    <tableColumn id="3" xr3:uid="{87BCD388-E9C3-4628-B5E6-101514633568}" name="Артикул" dataDxfId="325"/>
    <tableColumn id="4" xr3:uid="{A932B90B-B08F-4826-9682-33EF296126FA}" name="Наименование" dataDxfId="32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9F8CD6-1BA7-438E-B657-A8FBB6220B86}" name="Фланцыоснованиясплошные" displayName="Фланцыоснованиясплошные" ref="A164:D176" totalsRowShown="0" headerRowDxfId="323" dataDxfId="321" headerRowBorderDxfId="322" tableBorderDxfId="320">
  <autoFilter ref="A164:D176" xr:uid="{09CEC54B-F5A3-4FE7-986F-D37EC5F06E2F}"/>
  <tableColumns count="4">
    <tableColumn id="1" xr3:uid="{0AE440F1-7E61-4407-B672-B16DFAB98A4E}" name="Ш, мм" dataDxfId="319"/>
    <tableColumn id="2" xr3:uid="{3D49115E-DB4D-4042-A550-D66CE1854029}" name="Г, мм" dataDxfId="318"/>
    <tableColumn id="3" xr3:uid="{6D7809EB-B795-4E59-B195-595A60E34954}" name="Артикул" dataDxfId="317"/>
    <tableColumn id="4" xr3:uid="{C9D47F94-6041-4EBC-BE4A-E08D6AD48523}" name="Наименование" dataDxfId="3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5.xml"/><Relationship Id="rId21" Type="http://schemas.openxmlformats.org/officeDocument/2006/relationships/hyperlink" Target="13.&#1044;&#1074;&#1077;&#1088;&#1080;%20&#1074;&#1089;&#1090;&#1088;&#1086;&#1077;&#1085;&#1085;&#1086;&#1075;&#1086;%20&#1086;&#1090;&#1089;&#1077;&#1082;&#1072;\FO-00-DBC-200-020%20&#1044;&#1074;&#1077;&#1088;&#1100;%20&#1074;&#1089;&#1090;&#1088;&#1086;&#1077;&#1085;&#1085;&#1086;&#1075;&#1086;%20&#1086;&#1090;&#1089;&#1077;&#1082;&#1072;%202000&#1093;200%20&#1084;&#1084;.STEP" TargetMode="External"/><Relationship Id="rId42" Type="http://schemas.openxmlformats.org/officeDocument/2006/relationships/hyperlink" Target="19.&#1069;&#1083;&#1077;&#1084;&#1077;&#1085;&#1090;&#1099;%20&#1094;&#1086;&#1082;&#1086;&#1083;&#1103;\FO-00D-PCV-010-100-7021%20&#1055;&#1072;&#1085;&#1077;&#1083;&#1100;%20&#1094;&#1086;&#1082;&#1086;&#1083;&#1103;%20&#1074;&#1077;&#1085;&#1090;&#1080;&#1083;&#1080;&#1088;&#1091;&#1077;&#1084;&#1072;&#1103;%20100&#1093;1000%20&#1084;&#1084;%20RAL7021%20(2%20&#1096;&#1090;.&#1082;&#1086;&#1084;&#1087;&#1083;.).STEP" TargetMode="External"/><Relationship Id="rId63" Type="http://schemas.openxmlformats.org/officeDocument/2006/relationships/hyperlink" Target="23.&#1050;&#1088;&#1086;&#1085;&#1096;&#1090;&#1077;&#1081;&#1085;&#1099;\FO-00-BSB-IEK%20&#1050;&#1088;&#1086;&#1085;&#1096;&#1090;&#1077;&#1081;&#1085;%20&#1089;&#1080;&#1089;&#1090;&#1077;&#1084;&#1099;%20&#1089;&#1073;&#1086;&#1088;&#1085;&#1099;&#1093;%20&#1096;&#1080;&#1085;%20(2%20&#1096;&#1090;.&#1091;&#1087;&#1072;&#1082;.).STEP" TargetMode="External"/><Relationship Id="rId84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DW-060-06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D%20&#1074;&#1099;&#1082;&#1072;&#1090;&#1085;&#1086;&#1075;&#1086;%20&#1080;&#1089;&#1087;&#1086;&#1083;&#1085;&#1077;&#1085;&#1080;&#1103;%203P%20600&#1093;600.STEP" TargetMode="External"/><Relationship Id="rId138" Type="http://schemas.openxmlformats.org/officeDocument/2006/relationships/table" Target="../tables/table36.xml"/><Relationship Id="rId107" Type="http://schemas.openxmlformats.org/officeDocument/2006/relationships/table" Target="../tables/table5.xml"/><Relationship Id="rId11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W-035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H%20I%20&#1074;&#1099;&#1082;&#1072;&#1090;&#1085;&#1086;&#1075;&#1086;%20&#1080;&#1089;&#1087;&#1086;&#1083;&#1085;&#1077;&#1085;&#1080;&#1103;%203II4P%20350&#1093;600%20&#1084;&#1084;.STEP" TargetMode="External"/><Relationship Id="rId32" Type="http://schemas.openxmlformats.org/officeDocument/2006/relationships/hyperlink" Target="18.&#1055;&#1072;&#1085;&#1077;&#1083;&#1080;%20&#1073;&#1086;&#1082;&#1086;&#1074;&#1099;&#1077;\FO-00-PSV-200-080-31%20&#1055;&#1072;&#1085;&#1077;&#1083;&#1100;%20&#1073;&#1086;&#1082;&#1086;&#1074;&#1072;&#1103;%20&#1074;&#1077;&#1085;&#1090;&#1080;&#1083;&#1080;&#1088;&#1091;&#1077;&#1084;&#1072;&#1103;%202000&#1093;800&#1084;&#1084;%20IP31%20(&#1082;&#1086;&#1084;&#1087;&#1083;).STEP" TargetMode="External"/><Relationship Id="rId53" Type="http://schemas.openxmlformats.org/officeDocument/2006/relationships/hyperlink" Target="21.&#1055;&#1088;&#1086;&#1092;&#1080;&#1083;&#1100;%20&#1084;&#1086;&#1085;&#1090;&#1072;&#1078;&#1085;&#1099;&#1081;%2050&#1093;25\FO-00-BPRM-1%20&#1050;&#1088;&#1086;&#1085;&#1096;&#1090;&#1077;&#1081;&#1085;%20&#1087;&#1088;&#1086;&#1092;&#1080;&#1083;&#1103;%20&#1084;&#1086;&#1085;&#1090;&#1072;&#1078;&#1085;&#1086;&#1075;&#1086;%2050x25%20&#1090;&#1080;&#1087;&#1072;%201%20(2%20&#1096;&#1090;.&#1091;&#1087;&#1072;&#1082;.).STEP" TargetMode="External"/><Relationship Id="rId74" Type="http://schemas.openxmlformats.org/officeDocument/2006/relationships/hyperlink" Target="6.&#1050;&#1086;&#1084;&#1087;&#1083;&#1077;&#1082;&#1090;&#1099;%20&#1091;&#1089;&#1090;&#1072;&#1085;&#1086;&#1074;&#1086;&#1095;&#1085;&#1099;&#1077;%20&#1076;&#1083;&#1103;%20ACB\FO-00-G-060-100%20&#1050;&#1086;&#1084;&#1087;&#1083;&#1077;&#1082;&#1090;%20&#1091;&#1089;&#1090;&#1072;&#1085;&#1086;&#1074;&#1086;&#1095;&#1085;&#1099;&#1081;%20ARMAT%20ACB%20&#1090;&#1080;&#1087;&#1086;&#1088;&#1072;&#1079;&#1084;&#1077;&#1088;%20G%203II4P%20600&#1093;1000.STEP" TargetMode="External"/><Relationship Id="rId128" Type="http://schemas.openxmlformats.org/officeDocument/2006/relationships/table" Target="../tables/table26.xml"/><Relationship Id="rId149" Type="http://schemas.openxmlformats.org/officeDocument/2006/relationships/table" Target="../tables/table47.xml"/><Relationship Id="rId5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G-060-08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G%20&#1074;&#1099;&#1082;.%20&#1080;&#1089;&#1087;.%203P%20600&#1093;800%20&#1084;&#1084;.STEP" TargetMode="External"/><Relationship Id="rId95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EFW-080-04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EIIF%20&#1074;&#1099;&#1082;&#1072;&#1090;&#1085;&#1086;&#1075;&#1086;%20&#1080;&#1089;&#1087;&#1086;&#1083;&#1085;&#1077;&#1085;&#1080;&#1103;%203II4P%20800&#1093;400%20&#1074;%20&#1096;&#1082;&#1072;&#1092;%20&#1075;&#1083;&#1091;&#1073;&#1080;&#1085;&#1086;&#1081;%20800%20&#1084;&#1084;.STEP" TargetMode="External"/><Relationship Id="rId22" Type="http://schemas.openxmlformats.org/officeDocument/2006/relationships/hyperlink" Target="../../AppData/Roaming/Microsoft/Excel/&#1053;&#1072;&#1074;&#1080;&#1075;&#1072;&#1094;&#1080;&#1103;(&#1089;&#1089;&#1099;&#1083;&#1082;&#1080;)312026700524015003/14.&#1050;&#1088;&#1099;&#1096;&#1072;%20&#1080;%20&#1086;&#1089;&#1085;&#1086;&#1074;&#1072;&#1085;&#1080;&#1077;/FO-00-KOF-080-100%20&#1050;&#1088;&#1099;&#1096;&#1072;%20&#1080;%20&#1086;&#1089;&#1085;&#1086;&#1074;&#1072;&#1085;&#1080;&#1077;%20(&#1087;&#1086;&#1076;%20&#1092;&#1083;&#1072;&#1085;&#1077;&#1094;)%20800&#1093;1000%20&#1084;&#1084;.STEP" TargetMode="External"/><Relationship Id="rId27" Type="http://schemas.openxmlformats.org/officeDocument/2006/relationships/hyperlink" Target="15.&#1050;&#1088;&#1099;&#1096;&#1072;%20&#1080;%20&#1086;&#1089;&#1085;&#1086;&#1074;&#1072;&#1085;&#1080;&#1077;%20&#1074;&#1077;&#1085;&#1090;&#1080;&#1083;&#1080;&#1088;&#1091;&#1077;&#1084;&#1099;&#1077;\FO-00-KOF-080-100-31%20&#1050;&#1088;&#1099;&#1096;&#1072;%20&#1080;%20&#1086;&#1089;&#1085;&#1086;&#1074;&#1072;&#1085;&#1080;&#1077;%20(&#1087;&#1086;&#1076;%20&#1092;&#1083;&#1072;&#1085;&#1077;&#1094;)%20800&#1093;1000%20&#1084;&#1084;%20IP31.STEP" TargetMode="External"/><Relationship Id="rId43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AB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AIIB%203II4P.STEP" TargetMode="External"/><Relationship Id="rId48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G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G%203II4P.STEP" TargetMode="External"/><Relationship Id="rId64" Type="http://schemas.openxmlformats.org/officeDocument/2006/relationships/hyperlink" Target="24.&#1055;&#1088;&#1086;&#1089;&#1090;&#1072;&#1074;&#1082;&#1080;%20&#1076;&#1080;&#1101;&#1083;&#1077;&#1082;&#1090;&#1088;&#1080;&#1095;&#1077;&#1082;&#1080;&#1077;\FO-00-DISB-200-005%20&#1055;&#1088;&#1086;&#1089;&#1090;&#1072;&#1074;&#1082;&#1072;%20&#1076;&#1080;&#1101;&#1083;&#1077;&#1082;&#1090;&#1088;&#1080;&#1095;&#1077;&#1089;&#1082;&#1072;&#1103;%20&#1087;&#1088;&#1086;&#1084;&#1077;&#1078;&#1091;&#1090;&#1086;&#1095;&#1085;&#1072;&#1103;%20&#1089;&#1073;&#1086;&#1088;&#1085;&#1099;&#1093;%20&#1096;&#1080;&#1085;%202000&#1093;50&#1093;5.STEP" TargetMode="External"/><Relationship Id="rId69" Type="http://schemas.openxmlformats.org/officeDocument/2006/relationships/hyperlink" Target="31.&#1042;&#1080;&#1085;&#1090;&#1099;\FO-00D-VTORX-M6X10-050%20&#1042;&#1080;&#1085;&#1090;%20&#1052;6X10%20&#1089;&#1072;&#1084;&#1086;&#1085;&#1072;&#1088;&#1077;&#1079;&#1072;&#1102;&#1097;&#1080;&#1081;%20&#1087;&#1086;&#1083;&#1091;&#1082;&#1088;&#1091;&#1075;&#1083;&#1072;&#1103;%20&#1075;&#1086;&#1083;&#1086;&#1074;&#1082;&#1072;%20&#1096;&#1077;&#1089;&#1090;&#1080;&#1088;&#1072;&#1076;&#1080;&#1091;&#1089;&#1085;&#1099;&#1081;%20&#1096;&#1083;&#1080;&#1094;.STEP" TargetMode="External"/><Relationship Id="rId113" Type="http://schemas.openxmlformats.org/officeDocument/2006/relationships/table" Target="../tables/table11.xml"/><Relationship Id="rId118" Type="http://schemas.openxmlformats.org/officeDocument/2006/relationships/table" Target="../tables/table16.xml"/><Relationship Id="rId134" Type="http://schemas.openxmlformats.org/officeDocument/2006/relationships/table" Target="../tables/table32.xml"/><Relationship Id="rId139" Type="http://schemas.openxmlformats.org/officeDocument/2006/relationships/table" Target="../tables/table37.xml"/><Relationship Id="rId80" Type="http://schemas.openxmlformats.org/officeDocument/2006/relationships/hyperlink" Target="29.&#1055;&#1083;&#1072;&#1089;&#1090;&#1088;&#1086;&#1085;&#1099;%20&#1089;%20&#1074;&#1099;&#1088;&#1077;&#1079;&#1086;&#1084;%20&#1076;&#1083;&#1103;%20ACB\FO-00-PVEF-060-080%20&#1055;&#1083;&#1072;&#1089;&#1090;&#1088;&#1086;&#1085;%20&#1089;%20&#1074;&#1099;&#1088;&#1077;&#1079;&#1086;&#1084;%20&#1076;&#1083;&#1103;%20ACB%20Armat%20EIIF%203II4P%20W%20600&#1093;800.STEP" TargetMode="External"/><Relationship Id="rId85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EFW-060-08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EIIF%20&#1074;&#1099;&#1082;&#1072;&#1090;&#1085;&#1086;&#1075;&#1086;%20&#1080;&#1089;&#1087;&#1086;&#1083;&#1085;&#1077;&#1085;&#1080;&#1103;%203II4P%20600&#1093;800.STEP" TargetMode="External"/><Relationship Id="rId150" Type="http://schemas.openxmlformats.org/officeDocument/2006/relationships/table" Target="../tables/table48.xml"/><Relationship Id="rId12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VT-03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H%20I%20&#1074;&#1090;&#1099;&#1095;&#1085;&#1086;&#1075;&#1086;%20&#1080;&#1089;&#1087;&#1086;&#1083;&#1085;&#1077;&#1085;&#1080;&#1103;%203II4P%20300&#1093;600%20&#1084;&#1084;.STEP" TargetMode="External"/><Relationship Id="rId17" Type="http://schemas.openxmlformats.org/officeDocument/2006/relationships/hyperlink" Target="12.&#1042;&#1089;&#1090;&#1088;&#1086;&#1077;&#1085;&#1085;&#1099;&#1081;%20&#1086;&#1090;&#1089;&#1077;&#1082;\FO-00-PRVV-200%20FORMAT%20&#1055;&#1088;&#1086;&#1092;&#1080;&#1083;&#1100;%20&#1074;&#1077;&#1088;&#1090;.%20&#1074;&#1089;&#1090;&#1088;&#1086;&#1077;&#1085;.%20&#1086;&#1090;&#1089;&#1077;&#1082;&#1072;%202000%20IEK.STEP" TargetMode="External"/><Relationship Id="rId33" Type="http://schemas.openxmlformats.org/officeDocument/2006/relationships/hyperlink" Target="18.&#1055;&#1072;&#1085;&#1077;&#1083;&#1080;%20&#1073;&#1086;&#1082;&#1086;&#1074;&#1099;&#1077;\FO-00-PSV-200-100-31%20&#1055;&#1072;&#1085;&#1077;&#1083;&#1100;%20&#1073;&#1086;&#1082;&#1086;&#1074;&#1072;&#1103;%20&#1074;&#1077;&#1085;&#1090;&#1080;&#1083;&#1080;&#1088;&#1091;&#1077;&#1084;&#1072;&#1103;%202000&#1093;1000&#1084;&#1084;%20IP31%20(&#1082;&#1086;&#1084;&#1087;&#1083;).STEP" TargetMode="External"/><Relationship Id="rId38" Type="http://schemas.openxmlformats.org/officeDocument/2006/relationships/hyperlink" Target="19.&#1069;&#1083;&#1077;&#1084;&#1077;&#1085;&#1090;&#1099;%20&#1094;&#1086;&#1082;&#1086;&#1083;&#1103;\FO-00D-PC-010-100-7021%20&#1050;&#1086;&#1084;&#1087;&#1083;&#1077;&#1082;&#1090;%20&#1087;&#1072;&#1085;&#1077;&#1083;&#1080;%20&#1094;&#1086;&#1082;&#1086;&#1083;&#1103;%20100&#1093;1000&#1084;&#1084;%20RAL7021%20(2%20&#1096;&#1090;.&#1082;&#1086;&#1084;&#1087;&#1083;.).STEP" TargetMode="External"/><Relationship Id="rId59" Type="http://schemas.openxmlformats.org/officeDocument/2006/relationships/hyperlink" Target="23.&#1050;&#1088;&#1086;&#1085;&#1096;&#1090;&#1077;&#1081;&#1085;&#1099;\FO-00-NPE-1%20&#1050;&#1088;&#1086;&#1085;&#1096;&#1090;&#1077;&#1081;&#1085;%20N-PE%20&#1090;&#1080;&#1087;%201%20(2%20&#1096;&#1090;.&#1091;&#1087;&#1072;&#1082;.).STEP" TargetMode="External"/><Relationship Id="rId103" Type="http://schemas.openxmlformats.org/officeDocument/2006/relationships/table" Target="../tables/table1.xml"/><Relationship Id="rId108" Type="http://schemas.openxmlformats.org/officeDocument/2006/relationships/table" Target="../tables/table6.xml"/><Relationship Id="rId124" Type="http://schemas.openxmlformats.org/officeDocument/2006/relationships/table" Target="../tables/table22.xml"/><Relationship Id="rId129" Type="http://schemas.openxmlformats.org/officeDocument/2006/relationships/table" Target="../tables/table27.xml"/><Relationship Id="rId54" Type="http://schemas.openxmlformats.org/officeDocument/2006/relationships/hyperlink" Target="21.&#1055;&#1088;&#1086;&#1092;&#1080;&#1083;&#1100;%20&#1084;&#1086;&#1085;&#1090;&#1072;&#1078;&#1085;&#1099;&#1081;%2050&#1093;25\FO-00-BPRM-2%20&#1050;&#1088;&#1086;&#1085;&#1096;&#1090;&#1077;&#1081;&#1085;%20&#1087;&#1088;&#1086;&#1092;&#1080;&#1083;&#1103;%20&#1084;&#1086;&#1085;&#1090;&#1072;&#1078;&#1085;&#1086;&#1075;&#1086;%2050x25%20&#1090;&#1080;&#1087;&#1072;%202%20(2%20&#1096;&#1090;.&#1091;&#1087;&#1072;&#1082;.).STEP" TargetMode="External"/><Relationship Id="rId70" Type="http://schemas.openxmlformats.org/officeDocument/2006/relationships/hyperlink" Target="31.&#1042;&#1080;&#1085;&#1090;&#1099;\FO-00D-VTORX-M6X12-020%20&#1042;&#1080;&#1085;&#1090;%20&#1052;6X12%20&#1089;&#1072;&#1084;&#1086;&#1085;&#1072;&#1088;&#1077;&#1079;&#1072;&#1102;&#1097;&#1080;&#1081;%20&#1087;&#1086;&#1090;&#1072;&#1081;&#1085;&#1072;&#1103;%20&#1075;&#1086;&#1083;&#1086;&#1074;&#1082;&#1072;%20&#1096;&#1077;&#1089;&#1090;&#1080;&#1088;&#1072;&#1076;&#1080;&#1091;&#1089;&#1085;&#1099;&#1081;%20&#1096;&#1083;&#1080;&#1094;.STEP" TargetMode="External"/><Relationship Id="rId75" Type="http://schemas.openxmlformats.org/officeDocument/2006/relationships/hyperlink" Target="6.&#1050;&#1086;&#1084;&#1087;&#1083;&#1077;&#1082;&#1090;&#1099;%20&#1091;&#1089;&#1090;&#1072;&#1085;&#1086;&#1074;&#1086;&#1095;&#1085;&#1099;&#1077;%20&#1076;&#1083;&#1103;%20ACB\FO-00-EFG-060-080%20&#1050;&#1086;&#1084;&#1087;&#1083;&#1077;&#1082;&#1090;%20&#1091;&#1089;&#1090;&#1072;&#1085;&#1086;&#1074;&#1086;&#1095;&#1085;&#1099;&#1081;%20ARMAT%20ACB%20&#1090;&#1080;&#1087;&#1086;&#1088;&#1072;&#1079;&#1084;&#1077;&#1088;%20G%203P%20EIIF%203II4P%20600&#1093;800.STEP" TargetMode="External"/><Relationship Id="rId91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DW-060-04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D%20&#1074;&#1099;&#1082;&#1072;&#1090;&#1085;&#1086;&#1075;&#1086;%20&#1080;&#1089;&#1087;&#1086;&#1083;&#1085;&#1077;&#1085;&#1080;&#1103;%203P%20600&#1093;400%20&#1074;%20&#1096;&#1082;&#1072;&#1092;%20&#1075;&#1083;&#1091;&#1073;&#1080;&#1085;&#1086;&#1081;%20800%20&#1084;&#1084;.STEP" TargetMode="External"/><Relationship Id="rId96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EFW-08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EIIF%20&#1074;&#1099;&#1082;&#1072;&#1090;&#1085;&#1086;&#1075;&#1086;%20&#1080;&#1089;&#1087;&#1086;&#1083;&#1085;&#1077;&#1085;&#1080;&#1103;%203II4P%20800&#1093;600%20&#1074;%20&#1096;&#1082;&#1072;&#1092;%20&#1075;&#1083;&#1091;&#1073;&#1080;&#1085;&#1086;&#1081;%201000%20&#1084;&#1084;.STEP" TargetMode="External"/><Relationship Id="rId140" Type="http://schemas.openxmlformats.org/officeDocument/2006/relationships/table" Target="../tables/table38.xml"/><Relationship Id="rId145" Type="http://schemas.openxmlformats.org/officeDocument/2006/relationships/table" Target="../tables/table43.xml"/><Relationship Id="rId1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AB-060-06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AIIB%20&#1074;&#1099;&#1082;.%20&#1080;&#1089;&#1087;.%203II4P%20600&#1093;600%20&#1084;&#1084;.STEP" TargetMode="External"/><Relationship Id="rId6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G-060-10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G%20&#1074;&#1099;&#1082;.%20&#1080;&#1089;&#1087;.%203II4P%20600&#1093;1000%20&#1084;&#1084;.STEP" TargetMode="External"/><Relationship Id="rId23" Type="http://schemas.openxmlformats.org/officeDocument/2006/relationships/hyperlink" Target="../../AppData/Roaming/Microsoft/Excel/&#1053;&#1072;&#1074;&#1080;&#1075;&#1072;&#1094;&#1080;&#1103;(&#1089;&#1089;&#1099;&#1083;&#1082;&#1080;)312026700524015003/14.&#1050;&#1088;&#1099;&#1096;&#1072;%20&#1080;%20&#1086;&#1089;&#1085;&#1086;&#1074;&#1072;&#1085;&#1080;&#1077;/FO-00-KOF-100-100%20&#1050;&#1088;&#1099;&#1096;&#1072;%20&#1080;%20&#1086;&#1089;&#1085;&#1086;&#1074;&#1072;&#1085;&#1080;&#1077;%20(&#1087;&#1086;&#1076;%20&#1092;&#1083;&#1072;&#1085;&#1077;&#1094;)%201000&#1093;1000%20&#1084;&#1084;.STEP" TargetMode="External"/><Relationship Id="rId28" Type="http://schemas.openxmlformats.org/officeDocument/2006/relationships/hyperlink" Target="15.&#1050;&#1088;&#1099;&#1096;&#1072;%20&#1080;%20&#1086;&#1089;&#1085;&#1086;&#1074;&#1072;&#1085;&#1080;&#1077;%20&#1074;&#1077;&#1085;&#1090;&#1080;&#1083;&#1080;&#1088;&#1091;&#1077;&#1084;&#1099;&#1077;\FO-00-KOF-100-100-31%20&#1050;&#1088;&#1099;&#1096;&#1072;%20&#1080;%20&#1086;&#1089;&#1085;&#1086;&#1074;&#1072;&#1085;&#1080;&#1077;%20(&#1087;&#1086;&#1076;%20&#1092;&#1083;&#1072;&#1085;&#1077;&#1094;)%201000&#1093;1000%20&#1084;&#1084;%20IP31.STEP" TargetMode="External"/><Relationship Id="rId49" Type="http://schemas.openxmlformats.org/officeDocument/2006/relationships/hyperlink" Target="21.&#1055;&#1088;&#1086;&#1092;&#1080;&#1083;&#1100;%20&#1084;&#1086;&#1085;&#1090;&#1072;&#1078;&#1085;&#1099;&#1081;%2050&#1093;25\FO-00-PRM-040%20&#1055;&#1088;&#1086;&#1092;&#1080;&#1083;&#1100;%20&#1084;&#1086;&#1085;&#1090;&#1072;&#1078;&#1085;&#1099;&#1081;%2050x25%20&#1074;%20&#1096;&#1082;&#1072;&#1092;%20400%20&#1084;&#1084;%20(2%20&#1096;&#1090;.&#1091;&#1087;&#1072;&#1082;.).STEP" TargetMode="External"/><Relationship Id="rId114" Type="http://schemas.openxmlformats.org/officeDocument/2006/relationships/table" Target="../tables/table12.xml"/><Relationship Id="rId119" Type="http://schemas.openxmlformats.org/officeDocument/2006/relationships/table" Target="../tables/table17.xml"/><Relationship Id="rId44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D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D%203II4P.STEP" TargetMode="External"/><Relationship Id="rId60" Type="http://schemas.openxmlformats.org/officeDocument/2006/relationships/hyperlink" Target="23.&#1050;&#1088;&#1086;&#1085;&#1096;&#1090;&#1077;&#1081;&#1085;&#1099;\FO-00-NPE-2%20&#1050;&#1088;&#1086;&#1085;&#1096;&#1090;&#1077;&#1081;&#1085;%20N-PE%20&#1090;&#1080;&#1087;%202%20(2%20&#1096;&#1090;.&#1091;&#1087;&#1072;&#1082;.).STEP" TargetMode="External"/><Relationship Id="rId65" Type="http://schemas.openxmlformats.org/officeDocument/2006/relationships/hyperlink" Target="24.&#1055;&#1088;&#1086;&#1089;&#1090;&#1072;&#1074;&#1082;&#1080;%20&#1076;&#1080;&#1101;&#1083;&#1077;&#1082;&#1090;&#1088;&#1080;&#1095;&#1077;&#1082;&#1080;&#1077;\FO-00-DISB-200-005-001%20&#1055;&#1088;&#1086;&#1089;&#1090;&#1072;&#1074;&#1082;&#1072;%20&#1076;&#1080;&#1101;&#1083;&#1077;&#1082;&#1090;&#1088;&#1080;&#1095;&#1077;&#1089;&#1082;&#1072;&#1103;%20&#1087;&#1088;&#1086;&#1084;&#1077;&#1078;&#1091;&#1090;&#1086;&#1095;&#1085;&#1072;&#1103;%20&#1089;&#1073;&#1086;&#1088;&#1085;&#1099;&#1093;%20&#1096;&#1080;&#1085;%202000&#1093;50&#1093;10.STEP" TargetMode="External"/><Relationship Id="rId81" Type="http://schemas.openxmlformats.org/officeDocument/2006/relationships/hyperlink" Target="29.&#1055;&#1083;&#1072;&#1089;&#1090;&#1088;&#1086;&#1085;&#1099;%20&#1089;%20&#1074;&#1099;&#1088;&#1077;&#1079;&#1086;&#1084;%20&#1076;&#1083;&#1103;%20ACB\FO-00-PVG-060-080%20&#1055;&#1083;&#1072;&#1089;&#1090;&#1088;&#1086;&#1085;%20&#1089;%20&#1074;&#1099;&#1088;&#1077;&#1079;&#1086;&#1084;%20&#1076;&#1083;&#1103;%20ACB%20Armat%20G%203P%20W%20600&#1093;800.STEP" TargetMode="External"/><Relationship Id="rId86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DW-060-08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D%20&#1074;&#1099;&#1082;&#1072;&#1090;&#1085;&#1086;&#1075;&#1086;%20&#1080;&#1089;&#1087;&#1086;&#1083;&#1085;&#1077;&#1085;&#1080;&#1103;%203II4P%20600&#1093;800.STEP" TargetMode="External"/><Relationship Id="rId130" Type="http://schemas.openxmlformats.org/officeDocument/2006/relationships/table" Target="../tables/table28.xml"/><Relationship Id="rId135" Type="http://schemas.openxmlformats.org/officeDocument/2006/relationships/table" Target="../tables/table33.xml"/><Relationship Id="rId151" Type="http://schemas.openxmlformats.org/officeDocument/2006/relationships/table" Target="../tables/table49.xml"/><Relationship Id="rId13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F-03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H%20I%20&#1092;&#1080;&#1082;&#1089;&#1080;&#1088;&#1086;&#1074;&#1072;&#1085;&#1085;&#1086;&#1075;&#1086;%20&#1080;&#1089;&#1087;&#1086;&#1083;&#1085;&#1077;&#1085;&#1080;&#1103;%203II4P%20300&#1093;600%20&#1084;&#1084;.STEP" TargetMode="External"/><Relationship Id="rId18" Type="http://schemas.openxmlformats.org/officeDocument/2006/relationships/hyperlink" Target="12.&#1042;&#1089;&#1090;&#1088;&#1086;&#1077;&#1085;&#1085;&#1099;&#1081;%20&#1086;&#1090;&#1089;&#1077;&#1082;\FO-00-PRHV-080%20&#1055;&#1088;&#1086;&#1092;&#1080;&#1083;&#1100;%20&#1075;&#1086;&#1088;&#1080;&#1079;&#1086;&#1085;&#1090;&#1072;&#1083;&#1100;&#1085;&#1099;&#1081;%20&#1074;&#1089;&#1090;&#1088;&#1086;&#1077;&#1085;&#1085;&#1086;&#1075;&#1086;%20&#1086;&#1090;&#1089;&#1077;&#1082;&#1072;%20&#1075;&#1083;&#1091;&#1073;&#1080;&#1085;&#1072;%20800%20&#1084;&#1084;%20(2%20&#1096;&#1090;.&#1091;&#1087;&#1072;&#1082;.).STEP" TargetMode="External"/><Relationship Id="rId39" Type="http://schemas.openxmlformats.org/officeDocument/2006/relationships/hyperlink" Target="19.&#1069;&#1083;&#1077;&#1084;&#1077;&#1085;&#1090;&#1099;%20&#1094;&#1086;&#1082;&#1086;&#1083;&#1103;\FO-00D-PCV-010-040-7021%20&#1055;&#1072;&#1085;&#1077;&#1083;&#1100;%20&#1094;&#1086;&#1082;&#1086;&#1083;&#1103;%20&#1074;&#1077;&#1085;&#1090;&#1080;&#1083;&#1080;&#1088;&#1091;&#1077;&#1084;&#1072;&#1103;%20100&#1093;400%20&#1084;&#1084;%20RAL7021%20(2%20&#1096;&#1090;.&#1082;&#1086;&#1084;&#1087;&#1083;.).STEP" TargetMode="External"/><Relationship Id="rId109" Type="http://schemas.openxmlformats.org/officeDocument/2006/relationships/table" Target="../tables/table7.xml"/><Relationship Id="rId34" Type="http://schemas.openxmlformats.org/officeDocument/2006/relationships/hyperlink" Target="19.&#1069;&#1083;&#1077;&#1084;&#1077;&#1085;&#1090;&#1099;%20&#1094;&#1086;&#1082;&#1086;&#1083;&#1103;\FO-00D-KC-010-7035%20&#1050;&#1086;&#1084;&#1087;&#1083;&#1077;&#1082;&#1090;%20&#1091;&#1075;&#1083;&#1086;&#1074;&#1099;&#1093;%20&#1101;&#1083;&#1077;&#1084;&#1077;&#1085;&#1090;&#1086;&#1074;%20&#1094;&#1086;&#1082;&#1086;&#1083;&#1103;%20(4%20&#1096;&#1090;.&#1082;&#1086;&#1084;&#1087;&#1083;.).STEP" TargetMode="External"/><Relationship Id="rId50" Type="http://schemas.openxmlformats.org/officeDocument/2006/relationships/hyperlink" Target="21.&#1055;&#1088;&#1086;&#1092;&#1080;&#1083;&#1100;%20&#1084;&#1086;&#1085;&#1090;&#1072;&#1078;&#1085;&#1099;&#1081;%2050&#1093;25\FO-00-PRM-060%20&#1055;&#1088;&#1086;&#1092;&#1080;&#1083;&#1100;%20&#1084;&#1086;&#1085;&#1090;&#1072;&#1078;&#1085;&#1099;&#1081;%2050x25%20&#1074;%20&#1096;&#1082;&#1072;&#1092;%20600%20&#1084;&#1084;%20(2%20&#1096;&#1090;.&#1091;&#1087;&#1072;&#1082;.).STEP" TargetMode="External"/><Relationship Id="rId55" Type="http://schemas.openxmlformats.org/officeDocument/2006/relationships/hyperlink" Target="22.&#1056;&#1077;&#1081;&#1082;&#1072;%20&#1084;&#1086;&#1085;&#1090;&#1072;&#1078;&#1085;&#1072;&#1103;%20&#1090;&#1080;&#1087;&#1072;%20&#1057;\FO-00-VRC-040%20&#1056;&#1077;&#1081;&#1082;&#1072;%20&#1084;&#1086;&#1085;&#1090;&#1072;&#1078;&#1085;&#1072;&#1103;%20&#1090;&#1080;&#1087;&#1072;%20C%20400%20&#1084;&#1084;%20(2%20&#1096;&#1090;.&#1091;&#1087;&#1072;&#1082;.).STEP" TargetMode="External"/><Relationship Id="rId76" Type="http://schemas.openxmlformats.org/officeDocument/2006/relationships/hyperlink" Target="29.&#1055;&#1083;&#1072;&#1089;&#1090;&#1088;&#1086;&#1085;&#1099;%20&#1089;%20&#1074;&#1099;&#1088;&#1077;&#1079;&#1086;&#1084;%20&#1076;&#1083;&#1103;%20ACB\FO-00-PVAB-060-060%20&#1055;&#1083;&#1072;&#1089;&#1090;&#1088;&#1086;&#1085;%20&#1089;%20&#1074;&#1099;&#1088;&#1077;&#1079;&#1086;&#1084;%20&#1076;&#1083;&#1103;%20ACB%20Armat%20AIIB%203II4P%20W%20600&#1093;600.STEP" TargetMode="External"/><Relationship Id="rId97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GW-08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G%20&#1074;&#1099;&#1082;&#1072;&#1090;&#1085;&#1086;&#1075;&#1086;%20&#1080;&#1089;&#1087;&#1086;&#1083;&#1085;&#1077;&#1085;&#1080;&#1103;%203P%20800&#1093;600%20&#1074;&#160;&#1096;&#1082;&#1072;&#1092;%20&#1075;&#1083;&#1091;&#1073;&#1080;&#1085;&#1086;&#1081;%201000%20&#1084;&#1084;.STEP" TargetMode="External"/><Relationship Id="rId104" Type="http://schemas.openxmlformats.org/officeDocument/2006/relationships/table" Target="../tables/table2.xml"/><Relationship Id="rId120" Type="http://schemas.openxmlformats.org/officeDocument/2006/relationships/table" Target="../tables/table18.xml"/><Relationship Id="rId125" Type="http://schemas.openxmlformats.org/officeDocument/2006/relationships/table" Target="../tables/table23.xml"/><Relationship Id="rId141" Type="http://schemas.openxmlformats.org/officeDocument/2006/relationships/table" Target="../tables/table39.xml"/><Relationship Id="rId146" Type="http://schemas.openxmlformats.org/officeDocument/2006/relationships/table" Target="../tables/table44.xml"/><Relationship Id="rId7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ADVT-02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AIID%20&#1074;&#1090;&#1099;&#1095;&#1085;&#1086;&#1075;&#1086;%20&#1080;&#1089;&#1087;&#1086;&#1083;&#1085;&#1077;&#1085;&#1080;&#1103;%203II4P%20200&#1093;600%20&#1084;&#1084;.STEP" TargetMode="External"/><Relationship Id="rId71" Type="http://schemas.openxmlformats.org/officeDocument/2006/relationships/hyperlink" Target="6.&#1050;&#1086;&#1084;&#1087;&#1083;&#1077;&#1082;&#1090;&#1099;%20&#1091;&#1089;&#1090;&#1072;&#1085;&#1086;&#1074;&#1086;&#1095;&#1085;&#1099;&#1077;%20&#1076;&#1083;&#1103;%20ACB\FO-00-ABD-060-060%20&#1050;&#1086;&#1084;&#1087;&#1083;&#1077;&#1082;&#1090;%20&#1091;&#1089;&#1090;&#1072;&#1085;&#1086;&#1074;&#1086;&#1095;&#1085;&#1099;&#1081;%20ARMAT%20ACB%20&#1090;&#1080;&#1087;&#1086;&#1088;&#1072;&#1079;&#1084;&#1077;&#1088;%20AIIB%203II4P%20D%203P%20600x600.STEP" TargetMode="External"/><Relationship Id="rId92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DW-06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D%20&#1074;&#1099;&#1082;&#1072;&#1090;&#1085;&#1086;&#1075;&#1086;%20&#1080;&#1089;&#1087;&#1086;&#1083;&#1085;&#1077;&#1085;&#1080;&#1103;%203P%20600&#1093;600%20&#1074;%20&#1096;&#1082;&#1072;&#1092;%20&#1075;&#1083;&#1091;&#1073;&#1080;&#1085;&#1086;&#1081;%201000%20&#1084;&#1084;.STEP" TargetMode="External"/><Relationship Id="rId2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D-060-06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D%20&#1074;&#1099;&#1082;.%20&#1080;&#1089;&#1087;.%203P%20600&#1093;600%20&#1084;&#1084;.STEP" TargetMode="External"/><Relationship Id="rId29" Type="http://schemas.openxmlformats.org/officeDocument/2006/relationships/hyperlink" Target="16.&#1042;&#1077;&#1088;&#1090;&#1080;&#1082;&#1072;&#1083;&#1100;&#1085;&#1099;&#1077;%20&#1089;&#1090;&#1086;&#1081;&#1082;&#1080;%20&#1082;&#1072;&#1088;&#1082;&#1072;&#1089;&#1072;\YKM40D-FO-ST-200%20&#1057;&#1090;&#1086;&#1081;&#1082;&#1072;%20&#1074;&#1077;&#1088;&#1090;&#1080;&#1082;&#1072;&#1083;&#1100;&#1085;&#1072;&#1103;%202000%20&#1084;&#1084;%20(4%20&#1096;&#1090;.&#1082;&#1086;&#1084;&#1087;&#1083;.).STEP" TargetMode="External"/><Relationship Id="rId24" Type="http://schemas.openxmlformats.org/officeDocument/2006/relationships/hyperlink" Target="15.&#1050;&#1088;&#1099;&#1096;&#1072;%20&#1080;%20&#1086;&#1089;&#1085;&#1086;&#1074;&#1072;&#1085;&#1080;&#1077;%20&#1074;&#1077;&#1085;&#1090;&#1080;&#1083;&#1080;&#1088;&#1091;&#1077;&#1084;&#1099;&#1077;\FO-00-KOF-060-080-31%20&#1050;&#1088;&#1099;&#1096;&#1072;%20&#1080;%20&#1086;&#1089;&#1085;&#1086;&#1074;&#1072;&#1085;&#1080;&#1077;%20(&#1087;&#1086;&#1076;%20&#1092;&#1083;&#1072;&#1085;&#1077;&#1094;)%20600&#1093;800%20&#1084;&#1084;%20IP31.STEP" TargetMode="External"/><Relationship Id="rId40" Type="http://schemas.openxmlformats.org/officeDocument/2006/relationships/hyperlink" Target="19.&#1069;&#1083;&#1077;&#1084;&#1077;&#1085;&#1090;&#1099;%20&#1094;&#1086;&#1082;&#1086;&#1083;&#1103;\FO-00D-PCV-010-060-7021%20&#1055;&#1072;&#1085;&#1077;&#1083;&#1100;%20&#1094;&#1086;&#1082;&#1086;&#1083;&#1103;%20&#1074;&#1077;&#1085;&#1090;&#1080;&#1083;&#1080;&#1088;&#1091;&#1077;&#1084;&#1072;&#1103;%20100&#1093;600%20&#1084;&#1084;%20RAL7021%20(2%20&#1096;&#1090;.&#1082;&#1086;&#1084;&#1087;&#1083;.).STEP" TargetMode="External"/><Relationship Id="rId45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D3P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D%203P.STEP" TargetMode="External"/><Relationship Id="rId66" Type="http://schemas.openxmlformats.org/officeDocument/2006/relationships/hyperlink" Target="../../AppData/Roaming/Microsoft/Excel/&#1053;&#1072;&#1074;&#1080;&#1075;&#1072;&#1094;&#1080;&#1103;(&#1089;&#1089;&#1099;&#1083;&#1082;&#1080;)312026700524015003/25.&#1069;&#1083;&#1077;&#1084;&#1077;&#1085;&#1090;&#1099;%20&#1089;&#1080;&#1089;&#1090;&#1077;&#1084;&#1099;%20&#1089;&#1073;&#1086;&#1088;&#1085;&#1099;&#1093;%20&#1096;&#1080;&#1085;/FO-00D-EN-M8-020%20&#1043;&#1072;&#1081;&#1082;&#1072;%20&#1079;&#1072;&#1082;&#1083;&#1072;&#1076;&#1085;&#1072;&#1103;%20&#1052;8%20&#1074;%20&#1082;&#1072;&#1088;&#1082;&#1072;&#1089;&#1085;&#1099;&#1081;%20&#1087;&#1088;&#1086;&#1092;&#1080;&#1083;&#1100;.STEP" TargetMode="External"/><Relationship Id="rId87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GW-060-08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G%20&#1074;&#1099;&#1082;&#1072;&#1090;&#1085;&#1086;&#1075;&#1086;%20&#1080;&#1089;&#1087;&#1086;&#1083;&#1085;&#1077;&#1085;&#1080;&#1103;%203P%20600&#1093;800.STEP" TargetMode="External"/><Relationship Id="rId110" Type="http://schemas.openxmlformats.org/officeDocument/2006/relationships/table" Target="../tables/table8.xml"/><Relationship Id="rId115" Type="http://schemas.openxmlformats.org/officeDocument/2006/relationships/table" Target="../tables/table13.xml"/><Relationship Id="rId131" Type="http://schemas.openxmlformats.org/officeDocument/2006/relationships/table" Target="../tables/table29.xml"/><Relationship Id="rId136" Type="http://schemas.openxmlformats.org/officeDocument/2006/relationships/table" Target="../tables/table34.xml"/><Relationship Id="rId61" Type="http://schemas.openxmlformats.org/officeDocument/2006/relationships/hyperlink" Target="23.&#1050;&#1088;&#1086;&#1085;&#1096;&#1090;&#1077;&#1081;&#1085;&#1099;\FO-00-BCU%20&#1050;&#1088;&#1086;&#1085;&#1096;&#1090;&#1077;&#1081;&#1085;%20&#1087;&#1088;&#1080;&#1089;&#1086;&#1077;&#1076;&#1080;&#1085;&#1080;&#1090;&#1077;&#1083;&#1100;&#1085;&#1086;&#1075;&#1086;%20&#1091;&#1079;&#1083;&#1072;%20(2%20&#1096;&#1090;.&#1091;&#1087;&#1072;&#1082;.).STEP" TargetMode="External"/><Relationship Id="rId82" Type="http://schemas.openxmlformats.org/officeDocument/2006/relationships/hyperlink" Target="29.&#1055;&#1083;&#1072;&#1089;&#1090;&#1088;&#1086;&#1085;&#1099;%20&#1089;%20&#1074;&#1099;&#1088;&#1077;&#1079;&#1086;&#1084;%20&#1076;&#1083;&#1103;%20ACB\FO-00-PVG-060-100%20&#1055;&#1083;&#1072;&#1089;&#1090;&#1088;&#1086;&#1085;%20&#1089;%20&#1074;&#1099;&#1088;&#1077;&#1079;&#1086;&#1084;%20&#1076;&#1083;&#1103;%20ACB%20Armat%20G%203II4P%20W%20600&#1093;1000.STEP" TargetMode="External"/><Relationship Id="rId152" Type="http://schemas.openxmlformats.org/officeDocument/2006/relationships/table" Target="../tables/table50.xml"/><Relationship Id="rId19" Type="http://schemas.openxmlformats.org/officeDocument/2006/relationships/hyperlink" Target="12.&#1042;&#1089;&#1090;&#1088;&#1086;&#1077;&#1085;&#1085;&#1099;&#1081;%20&#1086;&#1090;&#1089;&#1077;&#1082;\FO-00-PRHV-100%20&#1055;&#1088;&#1086;&#1092;&#1080;&#1083;&#1100;%20&#1075;&#1086;&#1088;&#1080;&#1079;&#1086;&#1085;&#1090;&#1072;&#1083;&#1100;&#1085;&#1099;&#1081;%20&#1074;&#1089;&#1090;&#1088;&#1086;&#1077;&#1085;&#1085;&#1086;&#1075;&#1086;%20&#1086;&#1090;&#1089;&#1077;&#1082;&#1072;%20&#1075;&#1083;&#1091;&#1073;&#1080;&#1085;&#1072;%201000%20&#1084;&#1084;%20(2%20&#1096;&#1090;.&#1091;&#1087;&#1072;&#1082;.).STEP" TargetMode="External"/><Relationship Id="rId14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F-025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H%20I%20&#1092;&#1080;&#1082;&#1089;&#1080;&#1088;&#1086;&#1074;&#1072;&#1085;&#1085;&#1086;&#1075;&#1086;%20&#1080;&#1089;&#1087;&#1086;&#1083;&#1085;&#1077;&#1085;&#1080;&#1103;%203P%20250&#1093;600%20&#1084;&#1084;.STEP" TargetMode="External"/><Relationship Id="rId30" Type="http://schemas.openxmlformats.org/officeDocument/2006/relationships/hyperlink" Target="16.&#1042;&#1077;&#1088;&#1090;&#1080;&#1082;&#1072;&#1083;&#1100;&#1085;&#1099;&#1077;%20&#1089;&#1090;&#1086;&#1081;&#1082;&#1080;%20&#1082;&#1072;&#1088;&#1082;&#1072;&#1089;&#1072;\FO-00-STD-200%20&#1057;&#1090;&#1086;&#1081;&#1082;&#1072;%20&#1076;&#1086;&#1087;&#1086;&#1083;&#1085;&#1080;&#1090;&#1077;&#1083;&#1100;&#1085;&#1072;&#1103;%20&#1074;&#1077;&#1088;&#1090;&#1080;&#1082;&#1072;&#1083;&#1100;&#1085;&#1072;&#1103;%202000%20&#1084;&#1084;.STEP" TargetMode="External"/><Relationship Id="rId35" Type="http://schemas.openxmlformats.org/officeDocument/2006/relationships/hyperlink" Target="19.&#1069;&#1083;&#1077;&#1084;&#1077;&#1085;&#1090;&#1099;%20&#1094;&#1086;&#1082;&#1086;&#1083;&#1103;\FO-00D-PC-010-040-7021%20&#1050;&#1086;&#1084;&#1087;&#1083;&#1077;&#1082;&#1090;%20&#1087;&#1072;&#1085;&#1077;&#1083;&#1080;%20&#1094;&#1086;&#1082;&#1086;&#1083;&#1103;%20100&#1093;400&#1084;&#1084;%20RAL7021%20(2%20&#1096;&#1090;.&#1082;&#1086;&#1084;&#1087;&#1083;.).STEP" TargetMode="External"/><Relationship Id="rId56" Type="http://schemas.openxmlformats.org/officeDocument/2006/relationships/hyperlink" Target="22.&#1056;&#1077;&#1081;&#1082;&#1072;%20&#1084;&#1086;&#1085;&#1090;&#1072;&#1078;&#1085;&#1072;&#1103;%20&#1090;&#1080;&#1087;&#1072;%20&#1057;\FO-00-VRC-060%20&#1056;&#1077;&#1081;&#1082;&#1072;%20&#1084;&#1086;&#1085;&#1090;&#1072;&#1078;&#1085;&#1072;&#1103;%20&#1090;&#1080;&#1087;&#1072;%20C%20600%20&#1084;&#1084;%20(2%20&#1096;&#1090;.&#1091;&#1087;&#1072;&#1082;.).STEP" TargetMode="External"/><Relationship Id="rId77" Type="http://schemas.openxmlformats.org/officeDocument/2006/relationships/hyperlink" Target="29.&#1055;&#1083;&#1072;&#1089;&#1090;&#1088;&#1086;&#1085;&#1099;%20&#1089;%20&#1074;&#1099;&#1088;&#1077;&#1079;&#1086;&#1084;%20&#1076;&#1083;&#1103;%20ACB\FO-00-PVAB-060-080%20&#1055;&#1083;&#1072;&#1089;&#1090;&#1088;&#1086;&#1085;%20&#1089;%20&#1074;&#1099;&#1088;&#1077;&#1079;%20&#1076;&#1083;&#1103;%20ACB%20ARMAT%20AIIB%203II4P%20W%20600&#1093;800.STEP" TargetMode="External"/><Relationship Id="rId100" Type="http://schemas.openxmlformats.org/officeDocument/2006/relationships/hyperlink" Target="53.&#1069;&#1083;&#1077;&#1084;&#1077;&#1085;&#1090;&#1099;%20&#1076;&#1083;&#1103;%20&#1089;&#1086;&#1077;&#1076;&#1080;&#1085;&#1077;&#1085;&#1080;&#1103;%20&#1087;&#1072;&#1085;&#1077;&#1083;&#1077;&#1081;\FO-00-CPL%20FORMAT%20&#1055;&#1083;&#1072;&#1089;&#1090;&#1080;&#1085;&#1072;%20&#1089;&#1086;&#1077;&#1076;&#1080;&#1085;&#1080;&#1090;&#1077;&#1083;&#1100;&#1085;&#1072;&#1103;%20(8&#1096;&#1090;.%20&#1082;&#1086;&#1084;&#1087;&#1083;)%20IEK.STEP" TargetMode="External"/><Relationship Id="rId105" Type="http://schemas.openxmlformats.org/officeDocument/2006/relationships/table" Target="../tables/table3.xml"/><Relationship Id="rId126" Type="http://schemas.openxmlformats.org/officeDocument/2006/relationships/table" Target="../tables/table24.xml"/><Relationship Id="rId147" Type="http://schemas.openxmlformats.org/officeDocument/2006/relationships/table" Target="../tables/table45.xml"/><Relationship Id="rId8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ADF-02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AIID%20&#1092;&#1080;&#1082;&#1089;&#1080;&#1088;&#1086;&#1074;&#1072;&#1085;&#1085;&#1086;&#1075;&#1086;%20&#1080;&#1089;&#1087;&#1086;&#1083;&#1085;&#1077;&#1085;&#1080;&#1103;%203II4P%20200&#1093;600%20&#1084;&#1084;.STEP" TargetMode="External"/><Relationship Id="rId51" Type="http://schemas.openxmlformats.org/officeDocument/2006/relationships/hyperlink" Target="21.&#1055;&#1088;&#1086;&#1092;&#1080;&#1083;&#1100;%20&#1084;&#1086;&#1085;&#1090;&#1072;&#1078;&#1085;&#1099;&#1081;%2050&#1093;25\FO-00-PRM-080%20&#1055;&#1088;&#1086;&#1092;&#1080;&#1083;&#1100;%20&#1084;&#1086;&#1085;&#1090;&#1072;&#1078;&#1085;&#1099;&#1081;%2050x25%20&#1074;%20&#1096;&#1082;&#1072;&#1092;%20800%20&#1084;&#1084;%20(2%20&#1096;&#1090;.&#1091;&#1087;&#1072;&#1082;.).STEP" TargetMode="External"/><Relationship Id="rId72" Type="http://schemas.openxmlformats.org/officeDocument/2006/relationships/hyperlink" Target="6.&#1050;&#1086;&#1084;&#1087;&#1083;&#1077;&#1082;&#1090;&#1099;%20&#1091;&#1089;&#1090;&#1072;&#1085;&#1086;&#1074;&#1086;&#1095;&#1085;&#1099;&#1077;%20&#1076;&#1083;&#1103;%20ACB\FO-00-EF-060-080%20&#1050;&#1086;&#1084;&#1087;&#1083;&#1077;&#1082;&#1090;%20&#1091;&#1089;&#1090;&#1072;&#1085;&#1086;&#1074;&#1086;&#1095;&#1085;&#1099;&#1081;%20ARMAT%20ACB%20&#1090;&#1080;&#1087;&#1086;&#1088;&#1072;&#1079;&#1084;&#1077;&#1088;%20EIIF%203II4P%20600&#1093;800.STEP" TargetMode="External"/><Relationship Id="rId93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DW-080-04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D%20&#1074;&#1099;&#1082;&#1072;&#1090;&#1085;&#1086;&#1075;&#1086;%20&#1080;&#1089;&#1087;&#1086;&#1083;&#1085;&#1077;&#1085;&#1080;&#1103;%203II4P%20800&#1093;400%20&#1074;%20&#1096;&#1082;&#1072;&#1092;%20&#1075;&#1083;&#1091;&#1073;&#1080;&#1085;&#1086;&#1081;%20800%20&#1084;&#1084;.STEP" TargetMode="External"/><Relationship Id="rId98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GW-10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G%20&#1074;&#1099;&#1082;&#1072;&#1090;&#1085;&#1086;&#1075;&#1086;%20&#1080;&#1089;&#1087;&#1086;&#1083;&#1085;&#1077;&#1085;&#1080;&#1103;%203II4P%201000&#1093;600%20&#1074;&#160;&#1096;&#1082;&#1072;&#1092;%20&#1075;&#1083;&#1091;&#1073;&#1080;&#1085;&#1086;&#1081;%201000%20&#1084;&#1084;.STEP" TargetMode="External"/><Relationship Id="rId121" Type="http://schemas.openxmlformats.org/officeDocument/2006/relationships/table" Target="../tables/table19.xml"/><Relationship Id="rId142" Type="http://schemas.openxmlformats.org/officeDocument/2006/relationships/table" Target="../tables/table40.xml"/><Relationship Id="rId3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EF-060-08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EIIF%20&#1074;&#1099;&#1082;.%20&#1080;&#1089;&#1087;.%203II4P%20600&#1093;800%20&#1084;&#1084;.STEP" TargetMode="External"/><Relationship Id="rId25" Type="http://schemas.openxmlformats.org/officeDocument/2006/relationships/hyperlink" Target="15.&#1050;&#1088;&#1099;&#1096;&#1072;%20&#1080;%20&#1086;&#1089;&#1085;&#1086;&#1074;&#1072;&#1085;&#1080;&#1077;%20&#1074;&#1077;&#1085;&#1090;&#1080;&#1083;&#1080;&#1088;&#1091;&#1077;&#1084;&#1099;&#1077;\FO-00-KOF-080-080-31%20&#1050;&#1088;&#1099;&#1096;&#1072;%20&#1080;%20&#1086;&#1089;&#1085;&#1086;&#1074;&#1072;&#1085;&#1080;&#1077;%20(&#1087;&#1086;&#1076;%20&#1092;&#1083;&#1072;&#1085;&#1077;&#1094;)%20800&#1093;800%20&#1084;&#1084;%20IP31.STEP" TargetMode="External"/><Relationship Id="rId46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EF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E%20(&#1076;&#1086;%203200&#1040;)%20F%203II4P.STEP" TargetMode="External"/><Relationship Id="rId67" Type="http://schemas.openxmlformats.org/officeDocument/2006/relationships/hyperlink" Target="../../AppData/Roaming/Microsoft/Excel/&#1053;&#1072;&#1074;&#1080;&#1075;&#1072;&#1094;&#1080;&#1103;(&#1089;&#1089;&#1099;&#1083;&#1082;&#1080;)312026700524015003/25.&#1069;&#1083;&#1077;&#1084;&#1077;&#1085;&#1090;&#1099;%20&#1089;&#1080;&#1089;&#1090;&#1077;&#1084;&#1099;%20&#1089;&#1073;&#1086;&#1088;&#1085;&#1099;&#1093;%20&#1096;&#1080;&#1085;/YIS51D-VS-08%20&#1042;&#1090;&#1091;&#1083;&#1082;&#1072;%20&#1086;&#1087;&#1086;&#1088;&#1085;&#1072;&#1103;%20&#1052;8&#1093;12I20.STEP" TargetMode="External"/><Relationship Id="rId116" Type="http://schemas.openxmlformats.org/officeDocument/2006/relationships/table" Target="../tables/table14.xml"/><Relationship Id="rId137" Type="http://schemas.openxmlformats.org/officeDocument/2006/relationships/table" Target="../tables/table35.xml"/><Relationship Id="rId20" Type="http://schemas.openxmlformats.org/officeDocument/2006/relationships/hyperlink" Target="13.&#1044;&#1074;&#1077;&#1088;&#1080;%20&#1074;&#1089;&#1090;&#1088;&#1086;&#1077;&#1085;&#1085;&#1086;&#1075;&#1086;%20&#1086;&#1090;&#1089;&#1077;&#1082;&#1072;\FO-00-DBC-200-040%20&#1044;&#1074;&#1077;&#1088;&#1100;%20&#1074;&#1089;&#1090;&#1088;&#1086;&#1077;&#1085;&#1085;&#1086;&#1075;&#1086;%20&#1086;&#1090;&#1089;&#1077;&#1082;&#1072;%202000&#1093;400%20&#1084;&#1084;.STEP" TargetMode="External"/><Relationship Id="rId41" Type="http://schemas.openxmlformats.org/officeDocument/2006/relationships/hyperlink" Target="19.&#1069;&#1083;&#1077;&#1084;&#1077;&#1085;&#1090;&#1099;%20&#1094;&#1086;&#1082;&#1086;&#1083;&#1103;\FO-00D-PCV-010-080-7021%20&#1055;&#1072;&#1085;&#1077;&#1083;&#1100;%20&#1094;&#1086;&#1082;&#1086;&#1083;&#1103;%20&#1074;&#1077;&#1085;&#1090;&#1080;&#1083;&#1080;&#1088;&#1091;&#1077;&#1084;&#1072;&#1103;%20100&#1093;800%20&#1084;&#1084;%20RAL7021%20(2%20&#1096;&#1090;.&#1082;&#1086;&#1084;&#1087;&#1083;.).STEP" TargetMode="External"/><Relationship Id="rId62" Type="http://schemas.openxmlformats.org/officeDocument/2006/relationships/hyperlink" Target="23.&#1050;&#1088;&#1086;&#1085;&#1096;&#1090;&#1077;&#1081;&#1085;&#1099;\FO-00D-BSW%20&#1050;&#1088;&#1086;&#1085;&#1096;&#1090;&#1077;&#1081;&#1085;%20&#1076;&#1083;&#1103;%20&#1084;&#1086;&#1085;&#1090;&#1072;&#1078;&#1072;%20&#1082;&#1086;&#1085;&#1094;&#1077;&#1074;&#1086;&#1075;&#1086;%20&#1074;&#1099;&#1082;&#1083;&#1102;&#1095;&#1072;&#1090;&#1077;&#1083;&#1103;.STEP" TargetMode="External"/><Relationship Id="rId83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ABW-060-06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AIIB%20&#1074;&#1099;&#1082;&#1072;&#1090;&#1085;&#1086;&#1075;&#1086;%20&#1080;&#1089;&#1087;&#1086;&#1083;&#1085;&#1077;&#1085;&#1080;&#1103;%203II4P%20600&#1093;600.STEP" TargetMode="External"/><Relationship Id="rId88" Type="http://schemas.openxmlformats.org/officeDocument/2006/relationships/hyperlink" Target="39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2a-3a\FO-00-3AGW-060-100%20&#1050;&#1086;&#1084;&#1087;&#1083;&#1077;&#1082;&#1090;%20&#1089;&#1077;&#1082;&#1094;&#1080;&#1086;&#1085;&#1080;&#1088;&#1086;&#1074;&#1072;&#1085;&#1080;&#1103;%202a-3a%20&#1076;&#1083;&#1103;%20ARMAT%20ACB%20&#1090;&#1080;&#1087;&#1086;&#1088;&#1072;&#1079;&#1084;&#1077;&#1088;%20G%20&#1074;&#1099;&#1082;&#1072;&#1090;&#1085;&#1086;&#1075;&#1086;%20&#1080;&#1089;&#1087;&#1086;&#1083;&#1085;&#1077;&#1085;&#1080;&#1103;%203II4P%20600&#1093;1000.STEP" TargetMode="External"/><Relationship Id="rId111" Type="http://schemas.openxmlformats.org/officeDocument/2006/relationships/table" Target="../tables/table9.xml"/><Relationship Id="rId132" Type="http://schemas.openxmlformats.org/officeDocument/2006/relationships/table" Target="../tables/table30.xml"/><Relationship Id="rId153" Type="http://schemas.openxmlformats.org/officeDocument/2006/relationships/table" Target="../tables/table51.xml"/><Relationship Id="rId15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VT-025-060%20&#1050;&#1086;&#1084;&#1087;&#1083;&#1077;&#1082;&#1090;%20&#1075;&#1086;&#1088;&#1080;&#1079;&#1086;&#1085;&#1090;&#1072;&#1083;&#1100;&#1085;&#1086;&#1081;%20&#1091;&#1089;&#1090;&#1072;&#1085;&#1086;&#1074;&#1082;&#1080;%20ARMAT%20MCCB%20H_I%20&#1074;&#1090;&#1099;&#1095;&#1085;.%203P%20250&#1093;600%20IEK.STEP" TargetMode="External"/><Relationship Id="rId36" Type="http://schemas.openxmlformats.org/officeDocument/2006/relationships/hyperlink" Target="19.&#1069;&#1083;&#1077;&#1084;&#1077;&#1085;&#1090;&#1099;%20&#1094;&#1086;&#1082;&#1086;&#1083;&#1103;\FO-00D-PC-010-060-7021%20&#1050;&#1086;&#1084;&#1087;&#1083;&#1077;&#1082;&#1090;%20&#1087;&#1072;&#1085;&#1077;&#1083;&#1080;%20&#1094;&#1086;&#1082;&#1086;&#1083;&#1103;%20100&#1093;600&#1084;&#1084;%20RAL7021%20(2%20&#1096;&#1090;.&#1082;&#1086;&#1084;&#1087;&#1083;.).STEP" TargetMode="External"/><Relationship Id="rId57" Type="http://schemas.openxmlformats.org/officeDocument/2006/relationships/hyperlink" Target="22.&#1056;&#1077;&#1081;&#1082;&#1072;%20&#1084;&#1086;&#1085;&#1090;&#1072;&#1078;&#1085;&#1072;&#1103;%20&#1090;&#1080;&#1087;&#1072;%20&#1057;\FO-00-VRC-080%20&#1056;&#1077;&#1081;&#1082;&#1072;%20&#1084;&#1086;&#1085;&#1090;&#1072;&#1078;&#1085;&#1072;&#1103;%20&#1090;&#1080;&#1087;&#1072;%20C%20800%20&#1084;&#1084;%20(2%20&#1096;&#1090;.&#1091;&#1087;&#1072;&#1082;.).STEP" TargetMode="External"/><Relationship Id="rId106" Type="http://schemas.openxmlformats.org/officeDocument/2006/relationships/table" Target="../tables/table4.xml"/><Relationship Id="rId127" Type="http://schemas.openxmlformats.org/officeDocument/2006/relationships/table" Target="../tables/table25.xml"/><Relationship Id="rId10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GF-02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G%20&#1092;&#1080;&#1082;&#1089;&#1080;&#1088;&#1086;&#1074;&#1072;&#1085;&#1085;&#1086;&#1075;&#1086;%20&#1080;&#1089;&#1087;&#1086;&#1083;&#1085;&#1077;&#1085;&#1080;&#1103;%203II4P%20200&#1093;600%20&#1084;&#1084;.STEP" TargetMode="External"/><Relationship Id="rId31" Type="http://schemas.openxmlformats.org/officeDocument/2006/relationships/hyperlink" Target="18.&#1055;&#1072;&#1085;&#1077;&#1083;&#1080;%20&#1073;&#1086;&#1082;&#1086;&#1074;&#1099;&#1077;\YKM40D-FO-SP-200-080-54%20&#1055;&#1072;&#1085;&#1077;&#1083;&#1100;%20&#1073;&#1086;&#1082;&#1086;&#1074;&#1072;&#1103;%202000&#1093;800%20&#1084;&#1084;%20IP54%20(&#1082;&#1086;&#1084;&#1087;&#1083;).STEP" TargetMode="External"/><Relationship Id="rId52" Type="http://schemas.openxmlformats.org/officeDocument/2006/relationships/hyperlink" Target="21.&#1055;&#1088;&#1086;&#1092;&#1080;&#1083;&#1100;%20&#1084;&#1086;&#1085;&#1090;&#1072;&#1078;&#1085;&#1099;&#1081;%2050&#1093;25\FO-00-PRM-1000%20&#1055;&#1088;&#1086;&#1092;&#1080;&#1083;&#1100;%20&#1084;&#1086;&#1085;&#1090;&#1072;&#1078;&#1085;&#1099;&#1081;%2050x25%20&#1074;%20&#1096;&#1082;&#1072;&#1092;%201000%20&#1084;&#1084;%20(2%20&#1096;&#1090;.&#1091;&#1087;&#1072;&#1082;.).STEP" TargetMode="External"/><Relationship Id="rId73" Type="http://schemas.openxmlformats.org/officeDocument/2006/relationships/hyperlink" Target="6.&#1050;&#1086;&#1084;&#1087;&#1083;&#1077;&#1082;&#1090;&#1099;%20&#1091;&#1089;&#1090;&#1072;&#1085;&#1086;&#1074;&#1086;&#1095;&#1085;&#1099;&#1077;%20&#1076;&#1083;&#1103;%20ACB\FO-00-ABD-060-080%20&#1050;&#1086;&#1084;&#1087;&#1083;&#1077;&#1082;&#1090;%20&#1091;&#1089;&#1090;&#1072;&#1085;&#1086;&#1074;&#1086;&#1095;&#1085;&#1099;&#1081;%20ARMAT%20ACB%20&#1090;&#1080;&#1087;&#1086;&#1088;&#1072;&#1079;&#1084;&#1077;&#1088;%20AIIBIID%203II4P%20600&#1093;800.STEP" TargetMode="External"/><Relationship Id="rId78" Type="http://schemas.openxmlformats.org/officeDocument/2006/relationships/hyperlink" Target="29.&#1055;&#1083;&#1072;&#1089;&#1090;&#1088;&#1086;&#1085;&#1099;%20&#1089;%20&#1074;&#1099;&#1088;&#1077;&#1079;&#1086;&#1084;%20&#1076;&#1083;&#1103;%20ACB\FO-00-PVD-060-060%20&#1055;&#1083;&#1072;&#1089;&#1090;&#1088;&#1086;&#1085;%20&#1089;%20&#1074;&#1099;&#1088;&#1077;&#1079;&#1086;&#1084;%20&#1076;&#1083;&#1103;%20ACB%20Armat%20D%203P%20W%20600&#1093;600.STEP" TargetMode="External"/><Relationship Id="rId94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DW-08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D%20&#1074;&#1099;&#1082;&#1072;&#1090;&#1085;&#1086;&#1075;&#1086;%20&#1080;&#1089;&#1087;&#1086;&#1083;&#1085;&#1077;&#1085;&#1080;&#1103;%203II4P%20800&#1093;600%20&#1074;%20&#1096;&#1082;&#1072;&#1092;%20&#1075;&#1083;&#1091;&#1073;&#1080;&#1085;&#1086;&#1081;%201000%20&#1084;&#1084;.STEP" TargetMode="External"/><Relationship Id="rId99" Type="http://schemas.openxmlformats.org/officeDocument/2006/relationships/hyperlink" Target="23.&#1050;&#1088;&#1086;&#1085;&#1096;&#1090;&#1077;&#1081;&#1085;&#1099;\FO-00-NPE-3%20&#1050;&#1088;&#1086;&#1085;&#1096;&#1090;&#1077;&#1081;&#1085;%20N-PE%20&#1090;&#1080;&#1087;%203%20(2%20&#1096;&#1090;.&#1091;&#1087;&#1072;&#1082;.).STEP" TargetMode="External"/><Relationship Id="rId101" Type="http://schemas.openxmlformats.org/officeDocument/2006/relationships/printerSettings" Target="../printerSettings/printerSettings2.bin"/><Relationship Id="rId122" Type="http://schemas.openxmlformats.org/officeDocument/2006/relationships/table" Target="../tables/table20.xml"/><Relationship Id="rId143" Type="http://schemas.openxmlformats.org/officeDocument/2006/relationships/table" Target="../tables/table41.xml"/><Relationship Id="rId148" Type="http://schemas.openxmlformats.org/officeDocument/2006/relationships/table" Target="../tables/table46.xml"/><Relationship Id="rId4" Type="http://schemas.openxmlformats.org/officeDocument/2006/relationships/hyperlink" Target="2.&#1044;&#1074;&#1077;&#1088;&#1080;%20&#1089;&#1077;&#1082;&#1094;&#1080;&#1086;&#1085;&#1085;&#1099;&#1077;%20&#1089;%20&#1074;&#1099;&#1088;&#1077;&#1079;&#1086;&#1084;%20&#1076;&#1083;&#1103;%20ACB\FO-00-ESDD-060-080%20&#1044;&#1074;&#1077;&#1088;&#1100;%20&#1089;&#1077;&#1082;&#1094;&#1080;&#1086;&#1085;&#1085;&#1072;&#1103;%20&#1074;&#1085;&#1077;&#1096;&#1085;&#1103;&#1103;%20&#1089;%20&#1074;&#1099;&#1088;&#1077;&#1079;&#1086;&#1084;%20&#1076;&#1083;&#1103;%20ARMAT%20ACB%20&#1090;&#1080;&#1087;&#1086;&#1088;&#1072;&#1079;&#1084;&#1077;&#1088;%20D%20&#1074;&#1099;&#1082;.%20&#1080;&#1089;&#1087;.%203II4P%20600&#1093;800%20&#1084;&#1084;.STEP" TargetMode="External"/><Relationship Id="rId9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GVT-02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G%20&#1074;&#1090;&#1099;&#1095;&#1085;&#1086;&#1075;&#1086;%20&#1080;&#1089;&#1087;&#1086;&#1083;&#1085;&#1077;&#1085;&#1080;&#1103;%203II4P.STEP" TargetMode="External"/><Relationship Id="rId26" Type="http://schemas.openxmlformats.org/officeDocument/2006/relationships/hyperlink" Target="15.&#1050;&#1088;&#1099;&#1096;&#1072;%20&#1080;%20&#1086;&#1089;&#1085;&#1086;&#1074;&#1072;&#1085;&#1080;&#1077;%20&#1074;&#1077;&#1085;&#1090;&#1080;&#1083;&#1080;&#1088;&#1091;&#1077;&#1084;&#1099;&#1077;\FO-00-KOF-060-100-31%20&#1050;&#1088;&#1099;&#1096;&#1072;%20&#1080;%20&#1086;&#1089;&#1085;&#1086;&#1074;&#1072;&#1085;&#1080;&#1077;%20(&#1087;&#1086;&#1076;%20&#1092;&#1083;&#1072;&#1085;&#1077;&#1094;)%20600&#1093;1000%20&#1084;&#1084;%20IP31.STEP" TargetMode="External"/><Relationship Id="rId47" Type="http://schemas.openxmlformats.org/officeDocument/2006/relationships/hyperlink" Target="20.&#1050;&#1086;&#1084;&#1087;&#1083;&#1077;&#1082;&#1090;%20&#1087;&#1083;&#1072;&#1085;&#1082;&#1080;%20&#1086;&#1087;&#1086;&#1088;&#1085;&#1099;&#1093;%20&#1080;&#1079;&#1086;&#1083;&#1103;&#1090;&#1086;&#1088;&#1086;&#1074;\FO-00-SIE%20&#1050;&#1086;&#1084;&#1087;&#1083;&#1077;&#1082;&#1090;%20&#1087;&#1083;&#1072;&#1085;&#1082;&#1080;%20&#1086;&#1087;&#1086;&#1088;&#1085;&#1099;&#1093;%20&#1080;&#1079;&#1086;&#1083;&#1103;&#1090;&#1086;&#1088;&#1086;&#1074;%20ARMAT%20ACB%20&#1090;&#1080;&#1087;&#1086;&#1088;&#1072;&#1079;&#1084;&#1077;&#1088;%20E%20(&#1076;&#1086;%202000&#1040;)%203II4P.STEP" TargetMode="External"/><Relationship Id="rId68" Type="http://schemas.openxmlformats.org/officeDocument/2006/relationships/hyperlink" Target="../../AppData/Roaming/Microsoft/Excel/&#1053;&#1072;&#1074;&#1080;&#1075;&#1072;&#1094;&#1080;&#1103;(&#1089;&#1089;&#1099;&#1083;&#1082;&#1080;)312026700524015003/25.&#1069;&#1083;&#1077;&#1084;&#1077;&#1085;&#1090;&#1099;%20&#1089;&#1080;&#1089;&#1090;&#1077;&#1084;&#1099;%20&#1089;&#1073;&#1086;&#1088;&#1085;&#1099;&#1093;%20&#1096;&#1080;&#1085;/FO-00D-VTORX-M6X30-020%20&#1042;&#1080;&#1085;&#1090;%20&#1052;6x30%20&#1089;&#1072;&#1084;&#1086;&#1085;&#1072;&#1088;&#1077;&#1079;&#1072;&#1102;&#1097;&#1080;&#1081;%20&#1089;%20&#1087;&#1086;&#1083;&#1091;&#1082;&#1088;&#1091;&#1075;&#1083;&#1086;&#1081;%20&#1075;&#1086;&#1083;&#1086;&#1074;&#1082;&#1086;&#1081;,%20&#1096;&#1083;&#1080;&#1094;%20TORX30%20DIN%207500%20&#1057;.STEP" TargetMode="External"/><Relationship Id="rId89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ABW-060-04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AIIB%20&#1074;&#1099;&#1082;&#1072;&#1090;&#1085;&#1086;&#1075;&#1086;%20&#1080;&#1089;&#1087;&#1086;&#1083;&#1085;&#1077;&#1085;&#1080;&#1103;%203II4P%20600&#1093;400%20&#1074;%20&#1096;&#1082;&#1072;&#1092;%20&#1075;&#1083;&#1091;&#1073;&#1080;&#1085;&#1086;&#1081;%20800&#1084;&#1084;.STEP" TargetMode="External"/><Relationship Id="rId112" Type="http://schemas.openxmlformats.org/officeDocument/2006/relationships/table" Target="../tables/table10.xml"/><Relationship Id="rId133" Type="http://schemas.openxmlformats.org/officeDocument/2006/relationships/table" Target="../tables/table31.xml"/><Relationship Id="rId16" Type="http://schemas.openxmlformats.org/officeDocument/2006/relationships/hyperlink" Target="7.&#1050;&#1086;&#1084;&#1087;&#1083;&#1077;&#1082;&#1090;&#1099;%20&#1091;&#1089;&#1090;&#1072;&#1085;&#1086;&#1074;&#1086;&#1095;&#1085;&#1099;&#1077;%20&#1076;&#1083;&#1103;%20MCCB%20(&#1075;&#1086;&#1088;&#1080;&#1079;&#1086;&#1085;&#1090;&#1072;&#1083;&#1100;&#1085;&#1072;&#1103;%20&#1091;&#1089;&#1090;&#1072;&#1085;&#1086;&#1074;&#1082;&#1072;)\FO-00-HIW-030-060%20&#1050;&#1086;&#1084;&#1087;&#1083;&#1077;&#1082;&#1090;%20&#1075;&#1086;&#1088;&#1080;&#1079;&#1086;&#1085;&#1090;&#1072;&#1083;&#1100;&#1085;&#1086;&#1081;%20&#1091;&#1089;&#1090;&#1072;&#1085;&#1086;&#1074;&#1082;&#1080;%20ARMAT%20MCCB%20&#1090;&#1080;&#1087;&#1086;&#1088;&#1072;&#1079;&#1084;&#1077;&#1088;%20H%20I%20&#1074;&#1099;&#1082;&#1072;&#1090;&#1085;&#1086;&#1075;&#1086;%20&#1080;&#1089;&#1087;&#1086;&#1083;&#1085;&#1077;&#1085;&#1080;&#1103;%203II4P%20300&#1093;600%20&#1084;&#1084;.STEP" TargetMode="External"/><Relationship Id="rId37" Type="http://schemas.openxmlformats.org/officeDocument/2006/relationships/hyperlink" Target="19.&#1069;&#1083;&#1077;&#1084;&#1077;&#1085;&#1090;&#1099;%20&#1094;&#1086;&#1082;&#1086;&#1083;&#1103;\FO-00D-PC-010-080-7021%20&#1050;&#1086;&#1084;&#1087;&#1083;&#1077;&#1082;&#1090;%20&#1087;&#1072;&#1085;&#1077;&#1083;&#1080;%20&#1094;&#1086;&#1082;&#1086;&#1083;&#1103;%20100&#1093;800&#1084;&#1084;%20RAL7021%20(2%20&#1096;&#1090;.&#1082;&#1086;&#1084;&#1087;&#1083;.).STEP" TargetMode="External"/><Relationship Id="rId58" Type="http://schemas.openxmlformats.org/officeDocument/2006/relationships/hyperlink" Target="22.&#1056;&#1077;&#1081;&#1082;&#1072;%20&#1084;&#1086;&#1085;&#1090;&#1072;&#1078;&#1085;&#1072;&#1103;%20&#1090;&#1080;&#1087;&#1072;%20&#1057;\FO-00-VRC-100%20&#1056;&#1077;&#1081;&#1082;&#1072;%20&#1084;&#1086;&#1085;&#1090;&#1072;&#1078;&#1085;&#1072;&#1103;%20&#1090;&#1080;&#1087;&#1072;%20C%201000%20&#1084;&#1084;%20(2%20&#1096;&#1090;.&#1091;&#1087;&#1072;&#1082;.).STEP" TargetMode="External"/><Relationship Id="rId79" Type="http://schemas.openxmlformats.org/officeDocument/2006/relationships/hyperlink" Target="29.&#1055;&#1083;&#1072;&#1089;&#1090;&#1088;&#1086;&#1085;&#1099;%20&#1089;%20&#1074;&#1099;&#1088;&#1077;&#1079;&#1086;&#1084;%20&#1076;&#1083;&#1103;%20ACB\FO-00-PVD-060-080%20&#1055;&#1083;&#1072;&#1089;&#1090;&#1088;&#1086;&#1085;%20&#1089;%20&#1074;&#1099;&#1088;&#1077;&#1079;&#1086;&#1084;%20&#1076;&#1083;&#1103;%20ACB%20Armat%20D%203II4P%20W%20600&#1093;800.STEP" TargetMode="External"/><Relationship Id="rId102" Type="http://schemas.openxmlformats.org/officeDocument/2006/relationships/drawing" Target="../drawings/drawing1.xml"/><Relationship Id="rId123" Type="http://schemas.openxmlformats.org/officeDocument/2006/relationships/table" Target="../tables/table21.xml"/><Relationship Id="rId144" Type="http://schemas.openxmlformats.org/officeDocument/2006/relationships/table" Target="../tables/table42.xml"/><Relationship Id="rId90" Type="http://schemas.openxmlformats.org/officeDocument/2006/relationships/hyperlink" Target="40.&#1050;&#1086;&#1084;&#1087;&#1083;&#1077;&#1082;&#1090;&#1099;%20&#1089;&#1077;&#1082;&#1094;&#1080;&#1086;&#1085;&#1080;&#1088;&#1086;&#1074;&#1072;&#1085;&#1080;&#1103;%20&#1074;&#1086;&#1079;&#1076;&#1091;&#1096;&#1085;&#1099;&#1093;%20&#1074;&#1099;&#1082;&#1083;&#1102;&#1095;&#1072;&#1090;&#1077;&#1083;&#1077;&#1081;%20&#1087;&#1086;%20&#1092;&#1086;&#1088;&#1084;&#1077;%203b\FO-00-3BABW-060-060%20&#1050;&#1086;&#1084;&#1087;&#1083;&#1077;&#1082;&#1090;%20&#1089;&#1077;&#1082;&#1094;&#1080;&#1086;&#1085;&#1080;&#1088;&#1086;&#1074;&#1072;&#1085;&#1080;&#1103;%203b%20&#1076;&#1083;&#1103;%20ARMAT%20ACB%20&#1090;&#1080;&#1087;&#1086;&#1088;&#1072;&#1079;&#1084;&#1077;&#1088;%20AIIB%20&#1074;&#1099;&#1082;&#1072;&#1090;&#1085;&#1086;&#1075;&#1086;%20&#1080;&#1089;&#1087;&#1086;&#1083;&#1085;&#1077;&#1085;&#1080;&#1103;%203II4P%20600&#1093;600%20&#1074;%20&#1096;&#1082;&#1072;&#1092;%20&#1075;&#1083;&#1091;&#1073;&#1080;&#1085;&#1086;&#1081;%201000%20&#1084;&#1084;.STE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AE52-69E7-4070-8F24-E6A5309409ED}">
  <dimension ref="A1:E58"/>
  <sheetViews>
    <sheetView tabSelected="1"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81" customWidth="1"/>
    <col min="2" max="2" width="6.140625" customWidth="1"/>
    <col min="3" max="3" width="4.5703125" hidden="1" customWidth="1"/>
    <col min="4" max="4" width="15" hidden="1" customWidth="1"/>
    <col min="5" max="5" width="20.28515625" customWidth="1"/>
  </cols>
  <sheetData>
    <row r="1" spans="1:5" s="31" customFormat="1" x14ac:dyDescent="0.25">
      <c r="A1" s="211" t="s">
        <v>1007</v>
      </c>
      <c r="B1" s="212"/>
      <c r="C1" s="212"/>
      <c r="D1" s="212"/>
      <c r="E1" s="213"/>
    </row>
    <row r="2" spans="1:5" ht="18" customHeight="1" x14ac:dyDescent="0.25">
      <c r="A2" s="136" t="s">
        <v>884</v>
      </c>
      <c r="B2" s="138"/>
      <c r="C2" s="138"/>
      <c r="D2" s="139"/>
      <c r="E2" s="136" t="s">
        <v>864</v>
      </c>
    </row>
    <row r="3" spans="1:5" ht="18" customHeight="1" x14ac:dyDescent="0.25">
      <c r="A3" s="137"/>
      <c r="B3" s="140"/>
      <c r="C3" s="140"/>
      <c r="D3" s="141"/>
      <c r="E3" s="137"/>
    </row>
    <row r="4" spans="1:5" x14ac:dyDescent="0.25">
      <c r="A4" s="142" t="s">
        <v>821</v>
      </c>
      <c r="B4" s="143"/>
      <c r="C4" s="143"/>
      <c r="D4" s="143"/>
      <c r="E4" s="121" t="str">
        <f>HYPERLINK("1. Двери секционные глухие"&amp;"/","ДИСК")</f>
        <v>ДИСК</v>
      </c>
    </row>
    <row r="5" spans="1:5" x14ac:dyDescent="0.25">
      <c r="A5" s="134" t="s">
        <v>822</v>
      </c>
      <c r="B5" s="135"/>
      <c r="C5" s="135"/>
      <c r="D5" s="135"/>
      <c r="E5" s="121" t="str">
        <f>HYPERLINK("2.Двери секционные с вырезом для ACB"&amp;"/","ДИСК")</f>
        <v>ДИСК</v>
      </c>
    </row>
    <row r="6" spans="1:5" x14ac:dyDescent="0.25">
      <c r="A6" s="134" t="s">
        <v>823</v>
      </c>
      <c r="B6" s="135"/>
      <c r="C6" s="135"/>
      <c r="D6" s="135"/>
      <c r="E6" s="121" t="str">
        <f>HYPERLINK("3.Фальш-панели внешние"&amp;"/","ДИСК")</f>
        <v>ДИСК</v>
      </c>
    </row>
    <row r="7" spans="1:5" x14ac:dyDescent="0.25">
      <c r="A7" s="134" t="s">
        <v>824</v>
      </c>
      <c r="B7" s="135"/>
      <c r="C7" s="135"/>
      <c r="D7" s="135"/>
      <c r="E7" s="121" t="str">
        <f>HYPERLINK("4.Фальш-панели внешние компенсационные"&amp;"/","ДИСК")</f>
        <v>ДИСК</v>
      </c>
    </row>
    <row r="8" spans="1:5" x14ac:dyDescent="0.25">
      <c r="A8" s="134" t="s">
        <v>825</v>
      </c>
      <c r="B8" s="135"/>
      <c r="C8" s="135"/>
      <c r="D8" s="135"/>
      <c r="E8" s="121" t="str">
        <f>HYPERLINK("5.Планки разделения секционных дверей"&amp;"/","ДИСК")</f>
        <v>ДИСК</v>
      </c>
    </row>
    <row r="9" spans="1:5" x14ac:dyDescent="0.25">
      <c r="A9" s="134" t="s">
        <v>826</v>
      </c>
      <c r="B9" s="135"/>
      <c r="C9" s="135"/>
      <c r="D9" s="135"/>
      <c r="E9" s="121" t="str">
        <f>HYPERLINK("6.Комплекты установочные для ACB"&amp;"/","ДИСК")</f>
        <v>ДИСК</v>
      </c>
    </row>
    <row r="10" spans="1:5" x14ac:dyDescent="0.25">
      <c r="A10" s="134" t="s">
        <v>827</v>
      </c>
      <c r="B10" s="135"/>
      <c r="C10" s="135"/>
      <c r="D10" s="135"/>
      <c r="E10" s="121" t="str">
        <f>HYPERLINK("7.Комплекты установочные для MCCB (горизонтальная установка)"&amp;"/","ДИСК")</f>
        <v>ДИСК</v>
      </c>
    </row>
    <row r="11" spans="1:5" x14ac:dyDescent="0.25">
      <c r="A11" s="134" t="s">
        <v>828</v>
      </c>
      <c r="B11" s="135"/>
      <c r="C11" s="135"/>
      <c r="D11" s="135"/>
      <c r="E11" s="121" t="str">
        <f>HYPERLINK("8.Комплекты монтажных плат"&amp;"/","ДИСК")</f>
        <v>ДИСК</v>
      </c>
    </row>
    <row r="12" spans="1:5" x14ac:dyDescent="0.25">
      <c r="A12" s="134" t="s">
        <v>829</v>
      </c>
      <c r="B12" s="135"/>
      <c r="C12" s="135"/>
      <c r="D12" s="135"/>
      <c r="E12" s="121" t="str">
        <f>HYPERLINK("9.Фланцы основания сплошные"&amp;"/","ДИСК")</f>
        <v>ДИСК</v>
      </c>
    </row>
    <row r="13" spans="1:5" x14ac:dyDescent="0.25">
      <c r="A13" s="134" t="s">
        <v>830</v>
      </c>
      <c r="B13" s="135"/>
      <c r="C13" s="135"/>
      <c r="D13" s="135"/>
      <c r="E13" s="121" t="str">
        <f>HYPERLINK("10.Фланцы основания вентилируемые"&amp;"/","ДИСК")</f>
        <v>ДИСК</v>
      </c>
    </row>
    <row r="14" spans="1:5" x14ac:dyDescent="0.25">
      <c r="A14" s="134" t="s">
        <v>831</v>
      </c>
      <c r="B14" s="135"/>
      <c r="C14" s="135"/>
      <c r="D14" s="135"/>
      <c r="E14" s="121" t="str">
        <f>HYPERLINK("11.Панели нижние наборные"&amp;"/","ДИСК")</f>
        <v>ДИСК</v>
      </c>
    </row>
    <row r="15" spans="1:5" x14ac:dyDescent="0.25">
      <c r="A15" s="134" t="s">
        <v>832</v>
      </c>
      <c r="B15" s="135"/>
      <c r="C15" s="135"/>
      <c r="D15" s="135"/>
      <c r="E15" s="121" t="str">
        <f>HYPERLINK("12.Встроенный отсек"&amp;"/","ДИСК")</f>
        <v>ДИСК</v>
      </c>
    </row>
    <row r="16" spans="1:5" x14ac:dyDescent="0.25">
      <c r="A16" s="134" t="s">
        <v>833</v>
      </c>
      <c r="B16" s="135"/>
      <c r="C16" s="135"/>
      <c r="D16" s="135"/>
      <c r="E16" s="121" t="str">
        <f>HYPERLINK("13.Двери встроенного отсека"&amp;"/","ДИСК")</f>
        <v>ДИСК</v>
      </c>
    </row>
    <row r="17" spans="1:5" x14ac:dyDescent="0.25">
      <c r="A17" s="134" t="s">
        <v>834</v>
      </c>
      <c r="B17" s="135"/>
      <c r="C17" s="135"/>
      <c r="D17" s="135"/>
      <c r="E17" s="121" t="str">
        <f>HYPERLINK("14.Крыша и основание"&amp;"/","ДИСК")</f>
        <v>ДИСК</v>
      </c>
    </row>
    <row r="18" spans="1:5" x14ac:dyDescent="0.25">
      <c r="A18" s="134" t="s">
        <v>835</v>
      </c>
      <c r="B18" s="135"/>
      <c r="C18" s="135"/>
      <c r="D18" s="135"/>
      <c r="E18" s="121" t="str">
        <f>HYPERLINK("15.Крыша и основание вентилируемые"&amp;"/","ДИСК")</f>
        <v>ДИСК</v>
      </c>
    </row>
    <row r="19" spans="1:5" x14ac:dyDescent="0.25">
      <c r="A19" s="134" t="s">
        <v>836</v>
      </c>
      <c r="B19" s="135"/>
      <c r="C19" s="135"/>
      <c r="D19" s="135"/>
      <c r="E19" s="121" t="str">
        <f>HYPERLINK("16.Вертикальные стойки каркаса"&amp;"/","ДИСК")</f>
        <v>ДИСК</v>
      </c>
    </row>
    <row r="20" spans="1:5" x14ac:dyDescent="0.25">
      <c r="A20" s="134" t="s">
        <v>837</v>
      </c>
      <c r="B20" s="135"/>
      <c r="C20" s="135"/>
      <c r="D20" s="135"/>
      <c r="E20" s="121" t="str">
        <f>HYPERLINK("17.Панели задние"&amp;"/","ДИСК")</f>
        <v>ДИСК</v>
      </c>
    </row>
    <row r="21" spans="1:5" x14ac:dyDescent="0.25">
      <c r="A21" s="134" t="s">
        <v>838</v>
      </c>
      <c r="B21" s="135"/>
      <c r="C21" s="135"/>
      <c r="D21" s="135"/>
      <c r="E21" s="121" t="str">
        <f>HYPERLINK("18.Панели боковые"&amp;"/","ДИСК")</f>
        <v>ДИСК</v>
      </c>
    </row>
    <row r="22" spans="1:5" x14ac:dyDescent="0.25">
      <c r="A22" s="134" t="s">
        <v>839</v>
      </c>
      <c r="B22" s="135"/>
      <c r="C22" s="135"/>
      <c r="D22" s="135"/>
      <c r="E22" s="121" t="str">
        <f>HYPERLINK("19.Элементы цоколя"&amp;"/","ДИСК")</f>
        <v>ДИСК</v>
      </c>
    </row>
    <row r="23" spans="1:5" x14ac:dyDescent="0.25">
      <c r="A23" s="134" t="s">
        <v>840</v>
      </c>
      <c r="B23" s="135"/>
      <c r="C23" s="135"/>
      <c r="D23" s="135"/>
      <c r="E23" s="121" t="str">
        <f>HYPERLINK("20.Комплект планки опорных изоляторов"&amp;"/","ДИСК")</f>
        <v>ДИСК</v>
      </c>
    </row>
    <row r="24" spans="1:5" x14ac:dyDescent="0.25">
      <c r="A24" s="134" t="s">
        <v>841</v>
      </c>
      <c r="B24" s="135"/>
      <c r="C24" s="135"/>
      <c r="D24" s="135"/>
      <c r="E24" s="121" t="str">
        <f>HYPERLINK("21.Профиль монтажный 50х25"&amp;"/","ДИСК")</f>
        <v>ДИСК</v>
      </c>
    </row>
    <row r="25" spans="1:5" x14ac:dyDescent="0.25">
      <c r="A25" s="134" t="s">
        <v>994</v>
      </c>
      <c r="B25" s="135"/>
      <c r="C25" s="135"/>
      <c r="D25" s="135"/>
      <c r="E25" s="121" t="str">
        <f>HYPERLINK("22.Рейка монтажная типа С"&amp;"/","ДИСК")</f>
        <v>ДИСК</v>
      </c>
    </row>
    <row r="26" spans="1:5" x14ac:dyDescent="0.25">
      <c r="A26" s="134" t="s">
        <v>843</v>
      </c>
      <c r="B26" s="135"/>
      <c r="C26" s="135"/>
      <c r="D26" s="135"/>
      <c r="E26" s="121" t="str">
        <f>HYPERLINK("23.Кронштейны"&amp;"/","ДИСК")</f>
        <v>ДИСК</v>
      </c>
    </row>
    <row r="27" spans="1:5" x14ac:dyDescent="0.25">
      <c r="A27" s="134" t="s">
        <v>995</v>
      </c>
      <c r="B27" s="135"/>
      <c r="C27" s="135"/>
      <c r="D27" s="135"/>
      <c r="E27" s="121" t="str">
        <f>HYPERLINK("24.Проставки диэлектричекие"&amp;"/","ДИСК")</f>
        <v>ДИСК</v>
      </c>
    </row>
    <row r="28" spans="1:5" x14ac:dyDescent="0.25">
      <c r="A28" s="134" t="s">
        <v>845</v>
      </c>
      <c r="B28" s="135"/>
      <c r="C28" s="135"/>
      <c r="D28" s="135"/>
      <c r="E28" s="121" t="str">
        <f>HYPERLINK("25.Элементы системы сборных шин"&amp;"/","ДИСК")</f>
        <v>ДИСК</v>
      </c>
    </row>
    <row r="29" spans="1:5" x14ac:dyDescent="0.25">
      <c r="A29" s="134" t="s">
        <v>846</v>
      </c>
      <c r="B29" s="135"/>
      <c r="C29" s="135"/>
      <c r="D29" s="135"/>
      <c r="E29" s="121" t="str">
        <f>HYPERLINK("26.Пластроны глухие внутренние"&amp;"/","ДИСК")</f>
        <v>ДИСК</v>
      </c>
    </row>
    <row r="30" spans="1:5" x14ac:dyDescent="0.25">
      <c r="A30" s="134" t="s">
        <v>847</v>
      </c>
      <c r="B30" s="135"/>
      <c r="C30" s="135"/>
      <c r="D30" s="135"/>
      <c r="E30" s="121" t="str">
        <f>HYPERLINK("27.Пластроны глухие внутренние углубленные"&amp;"/","ДИСК")</f>
        <v>ДИСК</v>
      </c>
    </row>
    <row r="31" spans="1:5" x14ac:dyDescent="0.25">
      <c r="A31" s="134" t="s">
        <v>848</v>
      </c>
      <c r="B31" s="135"/>
      <c r="C31" s="135"/>
      <c r="D31" s="135"/>
      <c r="E31" s="121" t="str">
        <f>HYPERLINK("28.Пластроны для модульных устройств"&amp;"/","ДИСК")</f>
        <v>ДИСК</v>
      </c>
    </row>
    <row r="32" spans="1:5" x14ac:dyDescent="0.25">
      <c r="A32" s="134" t="s">
        <v>849</v>
      </c>
      <c r="B32" s="135"/>
      <c r="C32" s="135"/>
      <c r="D32" s="135"/>
      <c r="E32" s="121" t="str">
        <f>HYPERLINK("29.Пластроны с вырезом для ACB"&amp;"/","ДИСК")</f>
        <v>ДИСК</v>
      </c>
    </row>
    <row r="33" spans="1:5" x14ac:dyDescent="0.25">
      <c r="A33" s="134" t="s">
        <v>868</v>
      </c>
      <c r="B33" s="135"/>
      <c r="C33" s="135"/>
      <c r="D33" s="135"/>
      <c r="E33" s="121" t="str">
        <f>HYPERLINK("30.Гайки"&amp;"/","ДИСК")</f>
        <v>ДИСК</v>
      </c>
    </row>
    <row r="34" spans="1:5" x14ac:dyDescent="0.25">
      <c r="A34" s="134" t="s">
        <v>866</v>
      </c>
      <c r="B34" s="135"/>
      <c r="C34" s="135"/>
      <c r="D34" s="135"/>
      <c r="E34" s="121" t="str">
        <f>HYPERLINK("31.Винты"&amp;"/","ДИСК")</f>
        <v>ДИСК</v>
      </c>
    </row>
    <row r="35" spans="1:5" x14ac:dyDescent="0.25">
      <c r="A35" s="134" t="s">
        <v>869</v>
      </c>
      <c r="B35" s="135"/>
      <c r="C35" s="135"/>
      <c r="D35" s="135"/>
      <c r="E35" s="121" t="str">
        <f>HYPERLINK("32.Шайбы"&amp;"/","ДИСК")</f>
        <v>ДИСК</v>
      </c>
    </row>
    <row r="36" spans="1:5" x14ac:dyDescent="0.25">
      <c r="A36" s="134" t="s">
        <v>850</v>
      </c>
      <c r="B36" s="135"/>
      <c r="C36" s="135"/>
      <c r="D36" s="135"/>
      <c r="E36" s="121" t="str">
        <f>HYPERLINK("33.Перегородка аппаратного отсека боковая вертикальная сплошная"&amp;"/","ДИСК")</f>
        <v>ДИСК</v>
      </c>
    </row>
    <row r="37" spans="1:5" x14ac:dyDescent="0.25">
      <c r="A37" s="134" t="s">
        <v>851</v>
      </c>
      <c r="B37" s="135"/>
      <c r="C37" s="135"/>
      <c r="D37" s="135"/>
      <c r="E37" s="121" t="str">
        <f>HYPERLINK("34.Перегородка секционирования горизонтальная аппаратного отсека"&amp;"/","ДИСК")</f>
        <v>ДИСК</v>
      </c>
    </row>
    <row r="38" spans="1:5" x14ac:dyDescent="0.25">
      <c r="A38" s="134" t="s">
        <v>852</v>
      </c>
      <c r="B38" s="135"/>
      <c r="C38" s="135"/>
      <c r="D38" s="135"/>
      <c r="E38" s="121" t="str">
        <f>HYPERLINK("35.Перегородка секционирования вертикальная для вертикального шинного отсека"&amp;"/","ДИСК")</f>
        <v>ДИСК</v>
      </c>
    </row>
    <row r="39" spans="1:5" x14ac:dyDescent="0.25">
      <c r="A39" s="134" t="s">
        <v>853</v>
      </c>
      <c r="B39" s="135"/>
      <c r="C39" s="135"/>
      <c r="D39" s="135"/>
      <c r="E39" s="121" t="str">
        <f>HYPERLINK("36.Перегородка секционирования задняя для вертикального кабельного отсека"&amp;"/","ДИСК")</f>
        <v>ДИСК</v>
      </c>
    </row>
    <row r="40" spans="1:5" x14ac:dyDescent="0.25">
      <c r="A40" s="134" t="s">
        <v>854</v>
      </c>
      <c r="B40" s="135"/>
      <c r="C40" s="135"/>
      <c r="D40" s="135"/>
      <c r="E40" s="121" t="str">
        <f>HYPERLINK("37.Перегородка секционирования задняя для вертикального шинного отсека"&amp;"/","ДИСК")</f>
        <v>ДИСК</v>
      </c>
    </row>
    <row r="41" spans="1:5" x14ac:dyDescent="0.25">
      <c r="A41" s="134" t="s">
        <v>855</v>
      </c>
      <c r="B41" s="135"/>
      <c r="C41" s="135"/>
      <c r="D41" s="135"/>
      <c r="E41" s="121" t="str">
        <f>HYPERLINK("38.Перегородка секционирования вертикальная"&amp;"/","ДИСК")</f>
        <v>ДИСК</v>
      </c>
    </row>
    <row r="42" spans="1:5" x14ac:dyDescent="0.25">
      <c r="A42" s="134" t="s">
        <v>981</v>
      </c>
      <c r="B42" s="135"/>
      <c r="C42" s="135"/>
      <c r="D42" s="135"/>
      <c r="E42" s="121" t="str">
        <f>HYPERLINK("39.Комплекты секционирования воздушных выключателей по форме 2a-3a"&amp;"/","ДИСК")</f>
        <v>ДИСК</v>
      </c>
    </row>
    <row r="43" spans="1:5" x14ac:dyDescent="0.25">
      <c r="A43" s="134" t="s">
        <v>856</v>
      </c>
      <c r="B43" s="135"/>
      <c r="C43" s="135"/>
      <c r="D43" s="135"/>
      <c r="E43" s="121" t="str">
        <f>HYPERLINK("40.Комплекты секционирования воздушных выключателей по форме 3b"&amp;"/","ДИСК")</f>
        <v>ДИСК</v>
      </c>
    </row>
    <row r="44" spans="1:5" x14ac:dyDescent="0.25">
      <c r="A44" s="134" t="s">
        <v>857</v>
      </c>
      <c r="B44" s="135"/>
      <c r="C44" s="135"/>
      <c r="D44" s="135"/>
      <c r="E44" s="121" t="str">
        <f>HYPERLINK("41.Перегородка секционирования задняя"&amp;"/","ДИСК")</f>
        <v>ДИСК</v>
      </c>
    </row>
    <row r="45" spans="1:5" x14ac:dyDescent="0.25">
      <c r="A45" s="134" t="s">
        <v>858</v>
      </c>
      <c r="B45" s="135"/>
      <c r="C45" s="135"/>
      <c r="D45" s="135"/>
      <c r="E45" s="121" t="str">
        <f>HYPERLINK("42.Перегородка аппаратного отсека боковая вертикальная сплошная"&amp;"/","ДИСК")</f>
        <v>ДИСК</v>
      </c>
    </row>
    <row r="46" spans="1:5" x14ac:dyDescent="0.25">
      <c r="A46" s="134" t="s">
        <v>859</v>
      </c>
      <c r="B46" s="135"/>
      <c r="C46" s="135"/>
      <c r="D46" s="135"/>
      <c r="E46" s="121" t="str">
        <f>HYPERLINK("43.Панель монтажная боковая перфорированная"&amp;"/","ДИСК")</f>
        <v>ДИСК</v>
      </c>
    </row>
    <row r="47" spans="1:5" x14ac:dyDescent="0.25">
      <c r="A47" s="134" t="s">
        <v>860</v>
      </c>
      <c r="B47" s="135"/>
      <c r="C47" s="135"/>
      <c r="D47" s="135"/>
      <c r="E47" s="121" t="str">
        <f>HYPERLINK("44.Планка секционирования компенсационная"&amp;"/","ДИСК")</f>
        <v>ДИСК</v>
      </c>
    </row>
    <row r="48" spans="1:5" x14ac:dyDescent="0.25">
      <c r="A48" s="134" t="s">
        <v>861</v>
      </c>
      <c r="B48" s="135"/>
      <c r="C48" s="135"/>
      <c r="D48" s="135"/>
      <c r="E48" s="121" t="str">
        <f>HYPERLINK("45.Перегородка секционирования горизонтальная"&amp;"/","ДИСК")</f>
        <v>ДИСК</v>
      </c>
    </row>
    <row r="49" spans="1:5" x14ac:dyDescent="0.25">
      <c r="A49" s="134" t="s">
        <v>862</v>
      </c>
      <c r="B49" s="135"/>
      <c r="C49" s="135"/>
      <c r="D49" s="135"/>
      <c r="E49" s="121" t="str">
        <f>HYPERLINK("46.Перегородка секционирования монтажной панели задняя горизонтальная"&amp;"/","ДИСК")</f>
        <v>ДИСК</v>
      </c>
    </row>
    <row r="50" spans="1:5" x14ac:dyDescent="0.25">
      <c r="A50" s="134" t="s">
        <v>863</v>
      </c>
      <c r="B50" s="135"/>
      <c r="C50" s="135"/>
      <c r="D50" s="135"/>
      <c r="E50" s="121" t="str">
        <f>HYPERLINK("47.Перегородка секционирования вертикальная крыши"&amp;"/","ДИСК")</f>
        <v>ДИСК</v>
      </c>
    </row>
    <row r="51" spans="1:5" x14ac:dyDescent="0.25">
      <c r="A51" s="134" t="s">
        <v>999</v>
      </c>
      <c r="B51" s="135"/>
      <c r="C51" s="135"/>
      <c r="D51" s="135"/>
      <c r="E51" s="121" t="str">
        <f>HYPERLINK("48.Рейки изоляторов тип B"&amp;"/","ДИСК")</f>
        <v>ДИСК</v>
      </c>
    </row>
    <row r="52" spans="1:5" x14ac:dyDescent="0.25">
      <c r="A52" s="134" t="s">
        <v>997</v>
      </c>
      <c r="B52" s="135"/>
      <c r="C52" s="135"/>
      <c r="D52" s="135"/>
      <c r="E52" s="121" t="str">
        <f>HYPERLINK("49.Рейки монтажные тип B"&amp;"/","ДИСК")</f>
        <v>ДИСК</v>
      </c>
    </row>
    <row r="53" spans="1:5" x14ac:dyDescent="0.25">
      <c r="A53" s="134" t="s">
        <v>998</v>
      </c>
      <c r="B53" s="135"/>
      <c r="C53" s="135"/>
      <c r="D53" s="135"/>
      <c r="E53" s="121" t="str">
        <f>HYPERLINK("50.Рейки основания тип B"&amp;"/","ДИСК")</f>
        <v>ДИСК</v>
      </c>
    </row>
    <row r="54" spans="1:5" x14ac:dyDescent="0.25">
      <c r="A54" s="134" t="s">
        <v>1057</v>
      </c>
      <c r="B54" s="135"/>
      <c r="C54" s="49"/>
      <c r="D54" s="49"/>
      <c r="E54" s="78" t="str">
        <f>HYPERLINK("51.Рама для пластронов"&amp;"/","ДИСК")</f>
        <v>ДИСК</v>
      </c>
    </row>
    <row r="55" spans="1:5" x14ac:dyDescent="0.25">
      <c r="A55" s="134" t="s">
        <v>1058</v>
      </c>
      <c r="B55" s="135"/>
      <c r="E55" s="78" t="str">
        <f>HYPERLINK("52.Двери металлические"&amp;"/","ДИСК")</f>
        <v>ДИСК</v>
      </c>
    </row>
    <row r="56" spans="1:5" x14ac:dyDescent="0.25">
      <c r="A56" s="134" t="s">
        <v>1069</v>
      </c>
      <c r="B56" s="135"/>
      <c r="E56" s="78" t="str">
        <f>HYPERLINK("53.Элементы для соединения панелей"&amp;"/","ДИСК")</f>
        <v>ДИСК</v>
      </c>
    </row>
    <row r="57" spans="1:5" x14ac:dyDescent="0.25">
      <c r="A57" s="134" t="s">
        <v>1078</v>
      </c>
      <c r="B57" s="135"/>
      <c r="E57" s="78" t="str">
        <f>HYPERLINK("54.Комплект вывода жгута на сплошную дверь"&amp;"/","ДИСК")</f>
        <v>ДИСК</v>
      </c>
    </row>
    <row r="58" spans="1:5" x14ac:dyDescent="0.25">
      <c r="A58" s="134" t="s">
        <v>1079</v>
      </c>
      <c r="B58" s="135"/>
      <c r="E58" s="78" t="str">
        <f>HYPERLINK("55.Комплект пломбирования пластрона"&amp;"/","ДИСК")</f>
        <v>ДИСК</v>
      </c>
    </row>
  </sheetData>
  <mergeCells count="58">
    <mergeCell ref="A58:B58"/>
    <mergeCell ref="A57:B57"/>
    <mergeCell ref="A56:B56"/>
    <mergeCell ref="A55:B55"/>
    <mergeCell ref="A54:B54"/>
    <mergeCell ref="A51:D51"/>
    <mergeCell ref="A52:D52"/>
    <mergeCell ref="A53:D53"/>
    <mergeCell ref="A9:D9"/>
    <mergeCell ref="A10:D10"/>
    <mergeCell ref="A11:D11"/>
    <mergeCell ref="A12:D12"/>
    <mergeCell ref="A13:D13"/>
    <mergeCell ref="A14:D14"/>
    <mergeCell ref="A15:D15"/>
    <mergeCell ref="A16:D16"/>
    <mergeCell ref="A26:D26"/>
    <mergeCell ref="A17:D17"/>
    <mergeCell ref="A48:D48"/>
    <mergeCell ref="A27:D27"/>
    <mergeCell ref="A18:D18"/>
    <mergeCell ref="A23:D23"/>
    <mergeCell ref="A4:D4"/>
    <mergeCell ref="A5:D5"/>
    <mergeCell ref="A6:D6"/>
    <mergeCell ref="A7:D7"/>
    <mergeCell ref="A8:D8"/>
    <mergeCell ref="A49:D49"/>
    <mergeCell ref="A50:D50"/>
    <mergeCell ref="A39:D39"/>
    <mergeCell ref="A40:D40"/>
    <mergeCell ref="A41:D41"/>
    <mergeCell ref="A42:D42"/>
    <mergeCell ref="A43:D43"/>
    <mergeCell ref="A44:D44"/>
    <mergeCell ref="A47:D47"/>
    <mergeCell ref="A46:D46"/>
    <mergeCell ref="A33:D33"/>
    <mergeCell ref="A34:D34"/>
    <mergeCell ref="A35:D35"/>
    <mergeCell ref="A36:D36"/>
    <mergeCell ref="A37:D37"/>
    <mergeCell ref="A38:D38"/>
    <mergeCell ref="A1:E1"/>
    <mergeCell ref="E2:E3"/>
    <mergeCell ref="A2:D3"/>
    <mergeCell ref="A45:D45"/>
    <mergeCell ref="A28:D28"/>
    <mergeCell ref="A29:D29"/>
    <mergeCell ref="A30:D30"/>
    <mergeCell ref="A31:D31"/>
    <mergeCell ref="A32:D32"/>
    <mergeCell ref="A24:D24"/>
    <mergeCell ref="A25:D25"/>
    <mergeCell ref="A19:D19"/>
    <mergeCell ref="A20:D20"/>
    <mergeCell ref="A21:D21"/>
    <mergeCell ref="A22:D22"/>
  </mergeCells>
  <hyperlinks>
    <hyperlink ref="A4:D4" location="'Конструктивные элементы'!A3" display="1.Двери секционные глухие" xr:uid="{4CA406C3-A8ED-4038-91A3-B4CC734F9084}"/>
    <hyperlink ref="A5:D5" location="'Конструктивные элементы'!A33" display="2.Двери секционные с вырезом для ACB" xr:uid="{36E958F6-DCF8-40AC-B311-604E58B0E9F0}"/>
    <hyperlink ref="A6:D6" location="'Конструктивные элементы'!A47" display="3.Фальш-панели внешние" xr:uid="{6584BA5D-95AC-4414-97B5-5331D77728CA}"/>
    <hyperlink ref="A7:D7" location="'Конструктивные элементы'!A85" display="4.Фальш-панели внешние компенсационные" xr:uid="{BEB18973-2D67-464A-8C67-48CD405C77C0}"/>
    <hyperlink ref="A8:D8" location="'Конструктивные элементы'!A95" display="5.Планки разделения секционных дверей" xr:uid="{142BC5A5-2E09-4C13-98A6-CB9DDD8E898A}"/>
    <hyperlink ref="A9:D9" location="'Конструктивные элементы'!A102" display="6.Комплекты установочные для ACB" xr:uid="{BBD798EF-143F-4B97-BB2D-30CE9A77A00B}"/>
    <hyperlink ref="A10:D10" location="'Конструктивные элементы'!A112" display="7.Комплекты установочные для MCCB (горизонтальная установка)" xr:uid="{40692810-9380-4342-B5BF-0719F11EDE44}"/>
    <hyperlink ref="A11:D11" location="'Конструктивные элементы'!A126" display="8.Комплекты монтажных плат" xr:uid="{52B6D498-C50D-4432-B7A3-C0F7C1B3C7E4}"/>
    <hyperlink ref="A12:D12" location="'Конструктивные элементы'!A163" display="9.Фланцы основания сплошные" xr:uid="{574137C1-1459-40CD-A2B7-3701ACE8D526}"/>
    <hyperlink ref="A13:D13" location="'Конструктивные элементы'!A179" display="10.Фланцы основания вентилируемые" xr:uid="{3F33D315-A803-4CB4-968C-0CB2ED2AB4A2}"/>
    <hyperlink ref="A14:D14" location="'Конструктивные элементы'!A195" display="11.Панели нижние наборные" xr:uid="{D8ABA5E9-3E04-41A7-8177-9D95A6659FC1}"/>
    <hyperlink ref="A15:D15" location="'Конструктивные элементы'!A217" display="12.Встроенный отсек" xr:uid="{BA269BCB-69C4-445D-910E-38D825996343}"/>
    <hyperlink ref="A16:D16" location="'Конструктивные элементы'!A224" display="13.Двери встроенного отсека" xr:uid="{F19C844B-EAA2-4332-83D2-F1CBC4FB15D1}"/>
    <hyperlink ref="A17:D17" location="'Конструктивные элементы'!A231" display="14.Крыша и основание" xr:uid="{3EADAFCB-3A4D-4016-B830-A08F8DA4BA70}"/>
    <hyperlink ref="A18:D18" location="'Конструктивные элементы'!A244" display="15.Крыша и основание вентилируемые" xr:uid="{BBDD3437-2081-4563-933E-4575BC62FD06}"/>
    <hyperlink ref="A19:D19" location="'Конструктивные элементы'!A256" display="16.Вертикальные стойки каркаса" xr:uid="{CF042F76-FC4E-4DFA-8BE3-1B4EA9BA1BEA}"/>
    <hyperlink ref="A20:D20" location="'Конструктивные элементы'!A270" display="17.Панели задние" xr:uid="{C35BCFE8-C845-45AA-A581-7EFA42B21684}"/>
    <hyperlink ref="A21:D21" location="'Конструктивные элементы'!A282" display="18.Панели боковые" xr:uid="{73337CB6-5223-4513-BBBA-B01C7A007395}"/>
    <hyperlink ref="A22:D22" location="'Конструктивные элементы'!A289" display="19.Элементы цоколя" xr:uid="{F9A04EDF-8521-4D29-B62B-2FA94A44A5F9}"/>
    <hyperlink ref="A23:D23" location="'Конструктивные элементы'!A303" display="20.Комплект планки опорных изоляторов" xr:uid="{F4CCDC7F-5E12-496F-80FA-E19234F27EE8}"/>
    <hyperlink ref="A24:D24" location="'Конструктивные элементы'!A313" display="21.Профиль монтажный 50х25" xr:uid="{A880341D-7D5A-4305-B6F5-467D6F7BE316}"/>
    <hyperlink ref="A25:D25" location="'Конструктивные элементы'!A323" display="22.Рейка монтажная типа С" xr:uid="{75BDC998-BA05-48D3-9178-B59CC0571A4E}"/>
    <hyperlink ref="A26:D26" location="'Конструктивные элементы'!B335" display="23.Кронштейны" xr:uid="{83846BC2-F069-474C-B155-FBD7BD4BBD28}"/>
    <hyperlink ref="A27:D27" location="'Конструктивные элементы'!C353" display="24.Проставки диэлектричекие" xr:uid="{359E2387-6451-4451-A221-93DED0E0319E}"/>
    <hyperlink ref="A28:D28" location="'Конструктивные элементы'!B363" display="25.Элементы системы сборных шин" xr:uid="{56F38F1C-AB76-40BB-BEB4-D6E49D739BAE}"/>
    <hyperlink ref="A29:D29" location="'Конструктивные элементы'!A386" display="26.Пластроны глухие внутренние" xr:uid="{34F10B80-054E-457C-9D6E-747FA78DA10A}"/>
    <hyperlink ref="A30:D30" location="'Конструктивные элементы'!A430" display="27.Пластроны глухие внутренние углубленные" xr:uid="{A297C5A7-4A43-435B-B3F5-010F66C58EC0}"/>
    <hyperlink ref="A31:D31" location="'Конструктивные элементы'!A449" display="28.Пластроны для модульных устройств" xr:uid="{39610C16-5F45-4E9C-B235-9A6EC3553D0A}"/>
    <hyperlink ref="A32:D32" location="'Конструктивные элементы'!A461" display="29.Пластроны с вырезом для ACB" xr:uid="{3673C893-812F-4A44-BF7E-2DDFF4EAD56B}"/>
    <hyperlink ref="A33:D33" location="'Конструктивные элементы'!A473" display="30.Гайки " xr:uid="{2AB1FDA0-F4EF-4F62-B546-FB97B98B69E9}"/>
    <hyperlink ref="A34:D34" location="'Конструктивные элементы'!A481" display="31.Винты " xr:uid="{AA6DD376-4468-49AA-854A-325C33A077AF}"/>
    <hyperlink ref="A35:D35" location="'Конструктивные элементы'!A489" display="32.Шайбы " xr:uid="{09EE7E8D-54A1-46DF-A277-76E5A06423FC}"/>
    <hyperlink ref="A36:D36" location="'Конструктивные элементы'!A501" display="33.Перегородка аппаратного отсека боковая вертикальная сплошная" xr:uid="{DDBE193F-84C7-41A0-98DC-1B627A8B6500}"/>
    <hyperlink ref="A37:D37" location="'Конструктивные элементы'!A513" display="34.Перегородка секционирования горизонтальная аппаратного отсека" xr:uid="{DCF88031-FAE6-41A7-96F5-F5D28C81A2EE}"/>
    <hyperlink ref="A38:D38" location="'Конструктивные элементы'!A525" display="35.Перегородка секционирования вертикальная для вертикального шинного отсека" xr:uid="{85EE99D6-6771-4552-A575-7A56A754C8B2}"/>
    <hyperlink ref="A39:D39" location="'Конструктивные элементы'!A545" display="36.Перегородка секционирования задняя для вертикального кабельного отсека " xr:uid="{48CA9539-24F9-4F6B-A7E9-DF63899C5A49}"/>
    <hyperlink ref="A40:D40" location="'Конструктивные элементы'!A557" display="37.Перегородка секционирования задняя для вертикального шинного отсека" xr:uid="{85593911-55BD-43FB-BB2A-3D43A3EB802A}"/>
    <hyperlink ref="A41:D41" location="'Конструктивные элементы'!A569" display="38.Перегородка секционирования вертикальная" xr:uid="{1EA6E52E-FD2E-427F-83A5-B138551E2CB2}"/>
    <hyperlink ref="A42:D42" location="'Конструктивные элементы'!A601" display="39.Комплекты секционирования воздушных выключателей по форме 2a-3a" xr:uid="{0918BF9A-DF91-4E2C-97A2-DAACF5907482}"/>
    <hyperlink ref="A43:D43" location="'Конструктивные элементы'!A612" display="40.Комплекты секционирования воздушных выключателей по форме 3b" xr:uid="{F6756F3D-CC86-4BCC-B8D3-5D350365AAD1}"/>
    <hyperlink ref="A44:D44" location="'Конструктивные элементы'!A626" display="41.Перегородка секционирования задняя" xr:uid="{ECE88A43-F645-4DB6-8F80-5956603B9C2B}"/>
    <hyperlink ref="A45:D45" location="'Конструктивные элементы'!A655" display="42.Перегородка аппаратного отсека боковая вертикальная сплошная" xr:uid="{D219C039-71D0-437D-811A-F61ABB374D3C}"/>
    <hyperlink ref="A46:D46" location="'Конструктивные элементы'!A670" display="43.Панель монтажная боковая перфорированная" xr:uid="{56592848-3EB9-4F04-8D8C-44FC1FC9FE1E}"/>
    <hyperlink ref="A47:D47" location="'Конструктивные элементы'!A683" display="44.Планка секционирования компенсационная" xr:uid="{1D516DD4-21C9-4AD5-A14B-B03FE1F9EDFD}"/>
    <hyperlink ref="A48:D48" location="'Конструктивные элементы'!A695" display="45.Перегородка секционирования горизонтальная" xr:uid="{DF005536-74D5-4517-93C3-CA1DF2974B85}"/>
    <hyperlink ref="A49:D49" location="'Конструктивные элементы'!A709" display="46.Перегородка секционирования монтажной панели задняя горизонтальная" xr:uid="{EC8EE740-5F50-4DB2-B491-22A8DAED962C}"/>
    <hyperlink ref="A50:D50" location="'Конструктивные элементы'!A717" display="47.Перегородка секционирования вертикальная крыши" xr:uid="{966D6931-86D1-4651-8DAB-588B508D3C72}"/>
    <hyperlink ref="A51:C51" location="'Конструктивные элементы'!A725" display="48.Рейки изоляторов тип B" xr:uid="{9937C676-1FA2-4E3C-AD02-991180340D6A}"/>
    <hyperlink ref="A52:C52" location="'Конструктивные элементы'!A736" display="49.Рейки монтажные тип B" xr:uid="{011130BF-D597-40FE-A972-0C923112B30D}"/>
    <hyperlink ref="A53:C53" location="'Конструктивные элементы'!A746" display="50.Рейки основания тип B" xr:uid="{1C2478BD-2139-4A71-B1FD-FE3DDFB1A2E3}"/>
    <hyperlink ref="A51:D51" location="'Конструктивные элементы'!A727" display="48.Рейки изоляторов тип B" xr:uid="{CCA4BA72-D71B-42CE-BC4A-D3C101DB7917}"/>
    <hyperlink ref="A52:D52" location="'Конструктивные элементы'!A738" display="49.Рейки монтажные тип B" xr:uid="{B844B9A5-1D43-41D8-9C2A-B6225D5FA835}"/>
    <hyperlink ref="A53:D53" location="'Конструктивные элементы'!A748" display="50.Рейки основания тип B" xr:uid="{7887B0D6-63D6-4077-B5DE-D1C0B4654012}"/>
    <hyperlink ref="A54:B54" location="'Конструктивные элементы'!A758" display="51.Рама для пластронов" xr:uid="{6CFCE46B-5161-429F-AAE3-6D336F7061B6}"/>
    <hyperlink ref="A55:B55" location="'Конструктивные элементы'!A774" display="52.Двери металлические" xr:uid="{D52AA36F-4E11-4055-A242-3C8BC6284162}"/>
    <hyperlink ref="A56:B56" location="Навигация!A794" display="53.Элементы для соединения панелей" xr:uid="{D044489E-4013-4C1E-BB6D-10705AEDBDA9}"/>
    <hyperlink ref="A57:B57" location="Навигация!A804" display="54.Комплект вывода жгута на сплошную дверь" xr:uid="{0B17CA80-6C55-4548-9E0C-D94AD0A0E2C7}"/>
    <hyperlink ref="A58:B58" location="'Конструктивные элементы'!A815" display="55.Комплект пломбирования пластрона" xr:uid="{A1FF2F0F-1DA7-475A-A5EC-CCA831FE727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91C2-4BFD-406A-9C38-B565C5532D75}">
  <dimension ref="A1:P822"/>
  <sheetViews>
    <sheetView zoomScale="115" zoomScaleNormal="115" workbookViewId="0">
      <pane ySplit="1" topLeftCell="A767" activePane="bottomLeft" state="frozen"/>
      <selection pane="bottomLeft" activeCell="A815" sqref="A815:E815"/>
    </sheetView>
  </sheetViews>
  <sheetFormatPr defaultRowHeight="19.899999999999999" customHeight="1" x14ac:dyDescent="0.25"/>
  <cols>
    <col min="1" max="2" width="12.7109375" customWidth="1"/>
    <col min="3" max="3" width="25.7109375" customWidth="1"/>
    <col min="4" max="4" width="96.28515625" bestFit="1" customWidth="1"/>
    <col min="5" max="5" width="11.7109375" style="31" customWidth="1"/>
  </cols>
  <sheetData>
    <row r="1" spans="1:16" ht="19.899999999999999" customHeight="1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6" ht="19.899999999999999" customHeight="1" x14ac:dyDescent="0.25">
      <c r="A2" s="30"/>
      <c r="P2" s="33"/>
    </row>
    <row r="3" spans="1:16" ht="19.899999999999999" customHeight="1" x14ac:dyDescent="0.25">
      <c r="A3" s="144" t="s">
        <v>925</v>
      </c>
      <c r="B3" s="169"/>
      <c r="C3" s="169"/>
      <c r="D3" s="169"/>
      <c r="E3" s="88"/>
      <c r="F3" s="13"/>
      <c r="G3" s="12"/>
      <c r="H3" s="12"/>
      <c r="I3" s="12"/>
      <c r="J3" s="12"/>
      <c r="K3" s="11"/>
      <c r="P3" s="33"/>
    </row>
    <row r="4" spans="1:16" ht="19.899999999999999" customHeight="1" x14ac:dyDescent="0.25">
      <c r="A4" s="26" t="s">
        <v>82</v>
      </c>
      <c r="B4" s="25" t="s">
        <v>45</v>
      </c>
      <c r="C4" s="25" t="s">
        <v>19</v>
      </c>
      <c r="D4" s="25" t="s">
        <v>18</v>
      </c>
      <c r="E4" s="90" t="s">
        <v>886</v>
      </c>
      <c r="F4" s="7"/>
      <c r="G4" s="6"/>
      <c r="H4" s="6"/>
      <c r="I4" s="6"/>
      <c r="J4" s="6"/>
      <c r="K4" s="5"/>
      <c r="P4" s="33"/>
    </row>
    <row r="5" spans="1:16" ht="19.899999999999999" customHeight="1" x14ac:dyDescent="0.25">
      <c r="A5" s="54">
        <v>200</v>
      </c>
      <c r="B5" s="55">
        <v>600</v>
      </c>
      <c r="C5" s="55" t="s">
        <v>397</v>
      </c>
      <c r="D5" s="62" t="s">
        <v>888</v>
      </c>
      <c r="E5" s="96" t="str">
        <f>HYPERLINK(A3&amp;"/"&amp;C5&amp;" "&amp;D5&amp;".step","ФАЙЛ")</f>
        <v>ФАЙЛ</v>
      </c>
      <c r="F5" s="6"/>
      <c r="G5" s="6"/>
      <c r="H5" s="6"/>
      <c r="I5" s="6"/>
      <c r="J5" s="6"/>
      <c r="K5" s="5"/>
      <c r="N5" s="31"/>
      <c r="P5" s="33"/>
    </row>
    <row r="6" spans="1:16" ht="19.899999999999999" customHeight="1" x14ac:dyDescent="0.25">
      <c r="A6" s="56">
        <v>250</v>
      </c>
      <c r="B6" s="53">
        <v>600</v>
      </c>
      <c r="C6" s="53" t="s">
        <v>396</v>
      </c>
      <c r="D6" s="63" t="s">
        <v>912</v>
      </c>
      <c r="E6" s="96" t="str">
        <f>HYPERLINK(A3&amp;"/"&amp;C6&amp;" "&amp;D6&amp;".step","ФАЙЛ")</f>
        <v>ФАЙЛ</v>
      </c>
      <c r="F6" s="6"/>
      <c r="G6" s="6"/>
      <c r="H6" s="6"/>
      <c r="I6" s="6"/>
      <c r="J6" s="6"/>
      <c r="K6" s="5"/>
      <c r="N6" s="31"/>
      <c r="P6" s="33"/>
    </row>
    <row r="7" spans="1:16" ht="19.899999999999999" customHeight="1" x14ac:dyDescent="0.25">
      <c r="A7" s="56">
        <v>300</v>
      </c>
      <c r="B7" s="53">
        <v>600</v>
      </c>
      <c r="C7" s="53" t="s">
        <v>395</v>
      </c>
      <c r="D7" s="63" t="s">
        <v>913</v>
      </c>
      <c r="E7" s="96" t="str">
        <f>HYPERLINK(A3&amp;"/"&amp;C7&amp;" "&amp;D7&amp;".step","ФАЙЛ")</f>
        <v>ФАЙЛ</v>
      </c>
      <c r="F7" s="6"/>
      <c r="G7" s="6"/>
      <c r="H7" s="6"/>
      <c r="I7" s="6"/>
      <c r="J7" s="6"/>
      <c r="K7" s="5"/>
      <c r="N7" s="31"/>
      <c r="P7" s="33"/>
    </row>
    <row r="8" spans="1:16" ht="19.899999999999999" customHeight="1" x14ac:dyDescent="0.25">
      <c r="A8" s="56">
        <v>350</v>
      </c>
      <c r="B8" s="53">
        <v>600</v>
      </c>
      <c r="C8" s="53" t="s">
        <v>394</v>
      </c>
      <c r="D8" s="63" t="s">
        <v>1008</v>
      </c>
      <c r="E8" s="96" t="str">
        <f>HYPERLINK(A3&amp;"/"&amp;C8&amp;" "&amp;D8&amp;".step","ФАЙЛ")</f>
        <v>ФАЙЛ</v>
      </c>
      <c r="F8" s="6"/>
      <c r="G8" s="6"/>
      <c r="H8" s="6"/>
      <c r="I8" s="6"/>
      <c r="J8" s="6"/>
      <c r="K8" s="5"/>
      <c r="N8" s="31"/>
      <c r="P8" s="33"/>
    </row>
    <row r="9" spans="1:16" ht="19.899999999999999" customHeight="1" x14ac:dyDescent="0.25">
      <c r="A9" s="56">
        <v>400</v>
      </c>
      <c r="B9" s="53">
        <v>600</v>
      </c>
      <c r="C9" s="53" t="s">
        <v>393</v>
      </c>
      <c r="D9" s="63" t="s">
        <v>1009</v>
      </c>
      <c r="E9" s="96" t="str">
        <f>HYPERLINK(A3&amp;"/"&amp;C9&amp;" "&amp;D9&amp;".step","ФАЙЛ")</f>
        <v>ФАЙЛ</v>
      </c>
      <c r="F9" s="6"/>
      <c r="G9" s="6"/>
      <c r="H9" s="6"/>
      <c r="I9" s="6"/>
      <c r="J9" s="6"/>
      <c r="K9" s="5"/>
      <c r="N9" s="31"/>
      <c r="P9" s="33"/>
    </row>
    <row r="10" spans="1:16" ht="19.899999999999999" customHeight="1" x14ac:dyDescent="0.25">
      <c r="A10" s="56">
        <v>450</v>
      </c>
      <c r="B10" s="53">
        <v>600</v>
      </c>
      <c r="C10" s="53" t="s">
        <v>392</v>
      </c>
      <c r="D10" s="63" t="s">
        <v>914</v>
      </c>
      <c r="E10" s="96" t="str">
        <f>HYPERLINK(A3&amp;"/"&amp;C10&amp;" "&amp;D10&amp;".step","ФАЙЛ")</f>
        <v>ФАЙЛ</v>
      </c>
      <c r="F10" s="6"/>
      <c r="G10" s="6"/>
      <c r="H10" s="6"/>
      <c r="I10" s="6"/>
      <c r="J10" s="6"/>
      <c r="K10" s="5"/>
      <c r="N10" s="31"/>
      <c r="P10" s="33"/>
    </row>
    <row r="11" spans="1:16" ht="19.899999999999999" customHeight="1" x14ac:dyDescent="0.25">
      <c r="A11" s="56">
        <v>500</v>
      </c>
      <c r="B11" s="53">
        <v>600</v>
      </c>
      <c r="C11" s="53" t="s">
        <v>391</v>
      </c>
      <c r="D11" s="63" t="s">
        <v>915</v>
      </c>
      <c r="E11" s="96" t="str">
        <f>HYPERLINK( A3&amp;"/"&amp;C11&amp;" "&amp;D11&amp;".step","ФАЙЛ")</f>
        <v>ФАЙЛ</v>
      </c>
      <c r="F11" s="6"/>
      <c r="G11" s="6"/>
      <c r="H11" s="6"/>
      <c r="I11" s="6"/>
      <c r="J11" s="6"/>
      <c r="K11" s="5"/>
      <c r="N11" s="31"/>
      <c r="P11" s="33"/>
    </row>
    <row r="12" spans="1:16" ht="19.899999999999999" customHeight="1" x14ac:dyDescent="0.25">
      <c r="A12" s="56">
        <v>600</v>
      </c>
      <c r="B12" s="53">
        <v>600</v>
      </c>
      <c r="C12" s="53" t="s">
        <v>390</v>
      </c>
      <c r="D12" s="63" t="s">
        <v>916</v>
      </c>
      <c r="E12" s="96" t="str">
        <f>HYPERLINK( A3&amp;"/"&amp;C12&amp;" "&amp;D12&amp;".step","ФАЙЛ")</f>
        <v>ФАЙЛ</v>
      </c>
      <c r="F12" s="6"/>
      <c r="G12" s="6"/>
      <c r="H12" s="6"/>
      <c r="I12" s="6"/>
      <c r="J12" s="6"/>
      <c r="K12" s="5"/>
      <c r="N12" s="31"/>
      <c r="P12" s="33"/>
    </row>
    <row r="13" spans="1:16" ht="19.899999999999999" customHeight="1" x14ac:dyDescent="0.25">
      <c r="A13" s="56">
        <v>200</v>
      </c>
      <c r="B13" s="53">
        <v>800</v>
      </c>
      <c r="C13" s="53" t="s">
        <v>389</v>
      </c>
      <c r="D13" s="63" t="s">
        <v>917</v>
      </c>
      <c r="E13" s="96" t="str">
        <f>HYPERLINK(A3&amp;"/"&amp;C13&amp;" "&amp;D13&amp;".step","ФАЙЛ")</f>
        <v>ФАЙЛ</v>
      </c>
      <c r="F13" s="6"/>
      <c r="G13" s="6"/>
      <c r="H13" s="6"/>
      <c r="I13" s="6"/>
      <c r="J13" s="6"/>
      <c r="K13" s="5"/>
      <c r="P13" s="33"/>
    </row>
    <row r="14" spans="1:16" ht="19.899999999999999" customHeight="1" x14ac:dyDescent="0.25">
      <c r="A14" s="56">
        <v>250</v>
      </c>
      <c r="B14" s="53">
        <v>800</v>
      </c>
      <c r="C14" s="53" t="s">
        <v>388</v>
      </c>
      <c r="D14" s="63" t="s">
        <v>918</v>
      </c>
      <c r="E14" s="96" t="str">
        <f>HYPERLINK(A3&amp;"/"&amp;C14&amp;" "&amp;D14&amp;".step","ФАЙЛ")</f>
        <v>ФАЙЛ</v>
      </c>
      <c r="F14" s="6"/>
      <c r="G14" s="6"/>
      <c r="H14" s="6"/>
      <c r="I14" s="6"/>
      <c r="J14" s="6"/>
      <c r="K14" s="5"/>
      <c r="P14" s="33"/>
    </row>
    <row r="15" spans="1:16" ht="19.899999999999999" customHeight="1" x14ac:dyDescent="0.25">
      <c r="A15" s="15">
        <v>300</v>
      </c>
      <c r="B15" s="1">
        <v>800</v>
      </c>
      <c r="C15" s="53" t="s">
        <v>387</v>
      </c>
      <c r="D15" s="63" t="s">
        <v>919</v>
      </c>
      <c r="E15" s="96" t="str">
        <f>HYPERLINK(A3&amp;"/"&amp;C15&amp;" "&amp;D15&amp;".step","ФАЙЛ")</f>
        <v>ФАЙЛ</v>
      </c>
      <c r="F15" s="3"/>
      <c r="G15" s="3"/>
      <c r="H15" s="3"/>
      <c r="I15" s="3"/>
      <c r="J15" s="3"/>
      <c r="K15" s="2"/>
      <c r="P15" s="33"/>
    </row>
    <row r="16" spans="1:16" ht="19.899999999999999" customHeight="1" x14ac:dyDescent="0.25">
      <c r="A16" s="15">
        <v>350</v>
      </c>
      <c r="B16" s="1">
        <v>800</v>
      </c>
      <c r="C16" s="53" t="s">
        <v>386</v>
      </c>
      <c r="D16" s="63" t="s">
        <v>920</v>
      </c>
      <c r="E16" s="96" t="str">
        <f>HYPERLINK(A3&amp;"/"&amp;C16&amp;" "&amp;D16&amp;".step","ФАЙЛ")</f>
        <v>ФАЙЛ</v>
      </c>
      <c r="P16" s="33"/>
    </row>
    <row r="17" spans="1:16" ht="19.899999999999999" customHeight="1" x14ac:dyDescent="0.25">
      <c r="A17" s="15">
        <v>400</v>
      </c>
      <c r="B17" s="1">
        <v>800</v>
      </c>
      <c r="C17" s="53" t="s">
        <v>385</v>
      </c>
      <c r="D17" s="63" t="s">
        <v>921</v>
      </c>
      <c r="E17" s="96" t="str">
        <f>HYPERLINK(A3&amp;"/"&amp;C17&amp;" "&amp;D17&amp;".step","ФАЙЛ")</f>
        <v>ФАЙЛ</v>
      </c>
      <c r="P17" s="33"/>
    </row>
    <row r="18" spans="1:16" ht="19.899999999999999" customHeight="1" x14ac:dyDescent="0.25">
      <c r="A18" s="15">
        <v>450</v>
      </c>
      <c r="B18" s="1">
        <v>800</v>
      </c>
      <c r="C18" s="53" t="s">
        <v>384</v>
      </c>
      <c r="D18" s="63" t="s">
        <v>922</v>
      </c>
      <c r="E18" s="96" t="str">
        <f>HYPERLINK(A3&amp;"/"&amp;C18&amp;" "&amp;D18&amp;".step","ФАЙЛ")</f>
        <v>ФАЙЛ</v>
      </c>
      <c r="P18" s="33"/>
    </row>
    <row r="19" spans="1:16" ht="19.899999999999999" customHeight="1" x14ac:dyDescent="0.25">
      <c r="A19" s="15">
        <v>500</v>
      </c>
      <c r="B19" s="1">
        <v>800</v>
      </c>
      <c r="C19" s="64" t="s">
        <v>383</v>
      </c>
      <c r="D19" s="65" t="s">
        <v>923</v>
      </c>
      <c r="E19" s="96" t="str">
        <f>HYPERLINK( A3&amp;"/"&amp;C19&amp;" "&amp;D19&amp;".step","ФАЙЛ")</f>
        <v>ФАЙЛ</v>
      </c>
      <c r="P19" s="33"/>
    </row>
    <row r="20" spans="1:16" ht="19.899999999999999" customHeight="1" x14ac:dyDescent="0.25">
      <c r="A20" s="15">
        <v>600</v>
      </c>
      <c r="B20" s="1">
        <v>800</v>
      </c>
      <c r="C20" s="53" t="s">
        <v>382</v>
      </c>
      <c r="D20" s="63" t="s">
        <v>924</v>
      </c>
      <c r="E20" s="96" t="str">
        <f>HYPERLINK( A3&amp;"/"&amp;C20&amp;" "&amp;D20&amp;".step","ФАЙЛ")</f>
        <v>ФАЙЛ</v>
      </c>
      <c r="P20" s="33"/>
    </row>
    <row r="21" spans="1:16" ht="19.899999999999999" customHeight="1" x14ac:dyDescent="0.25">
      <c r="A21" s="15">
        <v>200</v>
      </c>
      <c r="B21" s="1">
        <v>1000</v>
      </c>
      <c r="C21" s="53" t="s">
        <v>381</v>
      </c>
      <c r="D21" s="63" t="s">
        <v>380</v>
      </c>
      <c r="E21" s="96" t="str">
        <f>HYPERLINK(A3&amp;"/"&amp;C21&amp;" "&amp;D21&amp;".step","ФАЙЛ")</f>
        <v>ФАЙЛ</v>
      </c>
      <c r="P21" s="33"/>
    </row>
    <row r="22" spans="1:16" ht="19.899999999999999" customHeight="1" x14ac:dyDescent="0.25">
      <c r="A22" s="15">
        <v>250</v>
      </c>
      <c r="B22" s="1">
        <v>1000</v>
      </c>
      <c r="C22" s="53" t="s">
        <v>379</v>
      </c>
      <c r="D22" s="63" t="s">
        <v>926</v>
      </c>
      <c r="E22" s="96" t="str">
        <f>HYPERLINK(A3&amp;"/"&amp;C22&amp;" "&amp;D22&amp;".step","ФАЙЛ")</f>
        <v>ФАЙЛ</v>
      </c>
      <c r="P22" s="33"/>
    </row>
    <row r="23" spans="1:16" ht="19.899999999999999" customHeight="1" x14ac:dyDescent="0.25">
      <c r="A23" s="15">
        <v>300</v>
      </c>
      <c r="B23" s="1">
        <v>1000</v>
      </c>
      <c r="C23" s="53" t="s">
        <v>378</v>
      </c>
      <c r="D23" s="63" t="s">
        <v>377</v>
      </c>
      <c r="E23" s="96" t="str">
        <f>HYPERLINK(A3&amp;"/"&amp;C23&amp;" "&amp;D23&amp;".step","ФАЙЛ")</f>
        <v>ФАЙЛ</v>
      </c>
      <c r="P23" s="33"/>
    </row>
    <row r="24" spans="1:16" ht="19.899999999999999" customHeight="1" x14ac:dyDescent="0.25">
      <c r="A24" s="15">
        <v>350</v>
      </c>
      <c r="B24" s="1">
        <v>1000</v>
      </c>
      <c r="C24" s="53" t="s">
        <v>376</v>
      </c>
      <c r="D24" s="63" t="s">
        <v>375</v>
      </c>
      <c r="E24" s="96" t="str">
        <f>HYPERLINK(A3&amp;"/"&amp;C24&amp;" "&amp;D24&amp;".step","ФАЙЛ")</f>
        <v>ФАЙЛ</v>
      </c>
      <c r="P24" s="33"/>
    </row>
    <row r="25" spans="1:16" ht="19.899999999999999" customHeight="1" x14ac:dyDescent="0.25">
      <c r="A25" s="15">
        <v>400</v>
      </c>
      <c r="B25" s="1">
        <v>1000</v>
      </c>
      <c r="C25" s="53" t="s">
        <v>374</v>
      </c>
      <c r="D25" s="63" t="s">
        <v>373</v>
      </c>
      <c r="E25" s="96" t="str">
        <f>HYPERLINK(A3&amp;"/"&amp;C25&amp;" "&amp;D25&amp;".step","ФАЙЛ")</f>
        <v>ФАЙЛ</v>
      </c>
      <c r="P25" s="33"/>
    </row>
    <row r="26" spans="1:16" ht="19.899999999999999" customHeight="1" x14ac:dyDescent="0.25">
      <c r="A26" s="15">
        <v>450</v>
      </c>
      <c r="B26" s="1">
        <v>1000</v>
      </c>
      <c r="C26" s="53" t="s">
        <v>372</v>
      </c>
      <c r="D26" s="63" t="s">
        <v>371</v>
      </c>
      <c r="E26" s="96" t="str">
        <f>HYPERLINK(A3&amp;"/"&amp;C26&amp;" "&amp;D26&amp;".step","ФАЙЛ")</f>
        <v>ФАЙЛ</v>
      </c>
      <c r="P26" s="31"/>
    </row>
    <row r="27" spans="1:16" ht="19.899999999999999" customHeight="1" x14ac:dyDescent="0.25">
      <c r="A27" s="15">
        <v>500</v>
      </c>
      <c r="B27" s="1">
        <v>1000</v>
      </c>
      <c r="C27" s="53" t="s">
        <v>370</v>
      </c>
      <c r="D27" s="63" t="s">
        <v>369</v>
      </c>
      <c r="E27" s="96" t="str">
        <f>HYPERLINK( A3&amp;"/"&amp;C27&amp;" "&amp;D27&amp;".step","ФАЙЛ")</f>
        <v>ФАЙЛ</v>
      </c>
      <c r="P27" s="31"/>
    </row>
    <row r="28" spans="1:16" ht="19.899999999999999" customHeight="1" x14ac:dyDescent="0.25">
      <c r="A28" s="24">
        <v>600</v>
      </c>
      <c r="B28" s="23">
        <v>1000</v>
      </c>
      <c r="C28" s="58" t="s">
        <v>368</v>
      </c>
      <c r="D28" s="66" t="s">
        <v>367</v>
      </c>
      <c r="E28" s="78" t="str">
        <f>HYPERLINK(A3&amp;"/"&amp;C28&amp;" "&amp;D28&amp;".step","ФАЙЛ")</f>
        <v>ФАЙЛ</v>
      </c>
      <c r="P28" s="31"/>
    </row>
    <row r="29" spans="1:16" ht="19.899999999999999" customHeight="1" x14ac:dyDescent="0.25">
      <c r="A29" s="156" t="s">
        <v>354</v>
      </c>
      <c r="B29" s="157"/>
      <c r="C29" s="157"/>
      <c r="D29" s="165"/>
      <c r="P29" s="31"/>
    </row>
    <row r="30" spans="1:16" ht="19.899999999999999" customHeight="1" x14ac:dyDescent="0.25">
      <c r="A30" s="166"/>
      <c r="B30" s="160"/>
      <c r="C30" s="160"/>
      <c r="D30" s="167"/>
      <c r="P30" s="31"/>
    </row>
    <row r="31" spans="1:16" ht="19.899999999999999" customHeight="1" x14ac:dyDescent="0.25">
      <c r="A31" s="1"/>
      <c r="B31" s="1"/>
      <c r="C31" s="1"/>
      <c r="D31" s="1"/>
      <c r="P31" s="31"/>
    </row>
    <row r="32" spans="1:16" ht="19.899999999999999" customHeight="1" x14ac:dyDescent="0.25">
      <c r="P32" s="33"/>
    </row>
    <row r="33" spans="1:16" ht="19.899999999999999" customHeight="1" x14ac:dyDescent="0.25">
      <c r="A33" s="144" t="s">
        <v>822</v>
      </c>
      <c r="B33" s="145"/>
      <c r="C33" s="145"/>
      <c r="D33" s="145"/>
      <c r="E33" s="155"/>
      <c r="F33" s="13"/>
      <c r="G33" s="12"/>
      <c r="H33" s="12"/>
      <c r="I33" s="12"/>
      <c r="J33" s="12"/>
      <c r="K33" s="11"/>
      <c r="P33" s="33"/>
    </row>
    <row r="34" spans="1:16" ht="19.899999999999999" customHeight="1" x14ac:dyDescent="0.25">
      <c r="A34" s="91" t="s">
        <v>82</v>
      </c>
      <c r="B34" s="27" t="s">
        <v>45</v>
      </c>
      <c r="C34" s="27" t="s">
        <v>19</v>
      </c>
      <c r="D34" s="27" t="s">
        <v>18</v>
      </c>
      <c r="E34" s="92" t="s">
        <v>887</v>
      </c>
      <c r="F34" s="7"/>
      <c r="G34" s="6"/>
      <c r="H34" s="6"/>
      <c r="I34" s="6"/>
      <c r="J34" s="6"/>
      <c r="K34" s="5"/>
      <c r="P34" s="33"/>
    </row>
    <row r="35" spans="1:16" ht="19.899999999999999" customHeight="1" x14ac:dyDescent="0.25">
      <c r="A35" s="16">
        <v>600</v>
      </c>
      <c r="B35" s="8">
        <v>600</v>
      </c>
      <c r="C35" s="55" t="s">
        <v>366</v>
      </c>
      <c r="D35" s="67" t="s">
        <v>365</v>
      </c>
      <c r="E35" s="78" t="s">
        <v>885</v>
      </c>
      <c r="F35" s="7"/>
      <c r="G35" s="6"/>
      <c r="H35" s="6"/>
      <c r="I35" s="6"/>
      <c r="J35" s="6"/>
      <c r="K35" s="5"/>
      <c r="P35" s="33"/>
    </row>
    <row r="36" spans="1:16" ht="19.899999999999999" customHeight="1" x14ac:dyDescent="0.25">
      <c r="A36" s="15">
        <v>600</v>
      </c>
      <c r="B36" s="1">
        <v>600</v>
      </c>
      <c r="C36" s="53" t="s">
        <v>364</v>
      </c>
      <c r="D36" s="68" t="s">
        <v>363</v>
      </c>
      <c r="E36" s="97" t="s">
        <v>885</v>
      </c>
      <c r="F36" s="7"/>
      <c r="G36" s="6"/>
      <c r="H36" s="6"/>
      <c r="I36" s="6"/>
      <c r="J36" s="6"/>
      <c r="K36" s="5"/>
      <c r="P36" s="33"/>
    </row>
    <row r="37" spans="1:16" ht="19.899999999999999" customHeight="1" x14ac:dyDescent="0.25">
      <c r="A37" s="15">
        <v>600</v>
      </c>
      <c r="B37" s="1">
        <v>800</v>
      </c>
      <c r="C37" s="53" t="s">
        <v>362</v>
      </c>
      <c r="D37" s="68" t="s">
        <v>361</v>
      </c>
      <c r="E37" s="97" t="s">
        <v>885</v>
      </c>
      <c r="F37" s="7"/>
      <c r="G37" s="6"/>
      <c r="H37" s="6"/>
      <c r="I37" s="6"/>
      <c r="J37" s="6"/>
      <c r="K37" s="5"/>
      <c r="P37" s="33"/>
    </row>
    <row r="38" spans="1:16" ht="19.899999999999999" customHeight="1" x14ac:dyDescent="0.25">
      <c r="A38" s="15">
        <v>600</v>
      </c>
      <c r="B38" s="1">
        <v>800</v>
      </c>
      <c r="C38" s="53" t="s">
        <v>360</v>
      </c>
      <c r="D38" s="68" t="s">
        <v>359</v>
      </c>
      <c r="E38" s="97" t="s">
        <v>885</v>
      </c>
      <c r="F38" s="7"/>
      <c r="G38" s="6"/>
      <c r="H38" s="6"/>
      <c r="I38" s="6"/>
      <c r="J38" s="6"/>
      <c r="K38" s="5"/>
      <c r="P38" s="31"/>
    </row>
    <row r="39" spans="1:16" ht="19.899999999999999" customHeight="1" x14ac:dyDescent="0.25">
      <c r="A39" s="15">
        <v>600</v>
      </c>
      <c r="B39" s="1">
        <v>800</v>
      </c>
      <c r="C39" s="53" t="s">
        <v>358</v>
      </c>
      <c r="D39" s="69" t="s">
        <v>357</v>
      </c>
      <c r="E39" s="78" t="s">
        <v>885</v>
      </c>
      <c r="F39" s="7"/>
      <c r="G39" s="6"/>
      <c r="H39" s="6"/>
      <c r="I39" s="6"/>
      <c r="J39" s="6"/>
      <c r="K39" s="5"/>
      <c r="P39" s="31"/>
    </row>
    <row r="40" spans="1:16" ht="19.899999999999999" customHeight="1" x14ac:dyDescent="0.25">
      <c r="A40" s="24">
        <v>600</v>
      </c>
      <c r="B40" s="23">
        <v>1000</v>
      </c>
      <c r="C40" s="58" t="s">
        <v>356</v>
      </c>
      <c r="D40" s="70" t="s">
        <v>355</v>
      </c>
      <c r="E40" s="78" t="s">
        <v>885</v>
      </c>
      <c r="F40" s="7"/>
      <c r="G40" s="6"/>
      <c r="H40" s="6"/>
      <c r="I40" s="6"/>
      <c r="J40" s="6"/>
      <c r="K40" s="5"/>
      <c r="P40" s="31"/>
    </row>
    <row r="41" spans="1:16" ht="19.899999999999999" customHeight="1" x14ac:dyDescent="0.25">
      <c r="A41" s="156" t="s">
        <v>354</v>
      </c>
      <c r="B41" s="157"/>
      <c r="C41" s="157"/>
      <c r="D41" s="157"/>
      <c r="F41" s="7"/>
      <c r="G41" s="6"/>
      <c r="H41" s="6"/>
      <c r="I41" s="6"/>
      <c r="J41" s="6"/>
      <c r="K41" s="5"/>
      <c r="P41" s="31"/>
    </row>
    <row r="42" spans="1:16" ht="19.899999999999999" customHeight="1" x14ac:dyDescent="0.25">
      <c r="A42" s="166"/>
      <c r="B42" s="160"/>
      <c r="C42" s="160"/>
      <c r="D42" s="160"/>
      <c r="F42" s="7"/>
      <c r="G42" s="6"/>
      <c r="H42" s="6"/>
      <c r="I42" s="6"/>
      <c r="J42" s="6"/>
      <c r="K42" s="5"/>
      <c r="P42" s="31"/>
    </row>
    <row r="43" spans="1:16" ht="19.899999999999999" customHeight="1" x14ac:dyDescent="0.25">
      <c r="A43" s="29"/>
      <c r="B43" s="29"/>
      <c r="C43" s="29"/>
      <c r="D43" s="29"/>
      <c r="F43" s="7"/>
      <c r="G43" s="6"/>
      <c r="H43" s="6"/>
      <c r="I43" s="6"/>
      <c r="J43" s="6"/>
      <c r="K43" s="5"/>
      <c r="P43" s="31"/>
    </row>
    <row r="44" spans="1:16" ht="19.899999999999999" customHeight="1" x14ac:dyDescent="0.25">
      <c r="A44" s="29"/>
      <c r="B44" s="29"/>
      <c r="C44" s="29"/>
      <c r="D44" s="29"/>
      <c r="F44" s="4"/>
      <c r="G44" s="3"/>
      <c r="H44" s="3"/>
      <c r="I44" s="3"/>
      <c r="J44" s="3"/>
      <c r="K44" s="2"/>
      <c r="P44" s="31"/>
    </row>
    <row r="45" spans="1:16" ht="19.899999999999999" customHeight="1" x14ac:dyDescent="0.25">
      <c r="P45" s="31"/>
    </row>
    <row r="46" spans="1:16" ht="19.899999999999999" customHeight="1" x14ac:dyDescent="0.25">
      <c r="P46" s="33"/>
    </row>
    <row r="47" spans="1:16" ht="19.899999999999999" customHeight="1" x14ac:dyDescent="0.25">
      <c r="A47" s="144" t="s">
        <v>823</v>
      </c>
      <c r="B47" s="145"/>
      <c r="C47" s="145"/>
      <c r="D47" s="145"/>
      <c r="E47" s="155"/>
      <c r="F47" s="13"/>
      <c r="G47" s="12"/>
      <c r="H47" s="12"/>
      <c r="I47" s="12"/>
      <c r="J47" s="12"/>
      <c r="K47" s="11"/>
      <c r="P47" s="33"/>
    </row>
    <row r="48" spans="1:16" ht="19.899999999999999" customHeight="1" x14ac:dyDescent="0.25">
      <c r="A48" s="26" t="s">
        <v>82</v>
      </c>
      <c r="B48" s="25" t="s">
        <v>45</v>
      </c>
      <c r="C48" s="25" t="s">
        <v>19</v>
      </c>
      <c r="D48" s="25" t="s">
        <v>18</v>
      </c>
      <c r="E48" s="93" t="s">
        <v>887</v>
      </c>
      <c r="F48" s="7"/>
      <c r="G48" s="6"/>
      <c r="H48" s="6"/>
      <c r="I48" s="6"/>
      <c r="J48" s="6"/>
      <c r="K48" s="5"/>
      <c r="P48" s="33"/>
    </row>
    <row r="49" spans="1:16" ht="19.899999999999999" customHeight="1" x14ac:dyDescent="0.25">
      <c r="A49" s="54">
        <v>100</v>
      </c>
      <c r="B49" s="55">
        <v>600</v>
      </c>
      <c r="C49" s="55" t="s">
        <v>353</v>
      </c>
      <c r="D49" s="62" t="s">
        <v>927</v>
      </c>
      <c r="E49" s="78" t="str">
        <f>HYPERLINK("3.Фальш-панели внешние"&amp;"/"&amp;C49&amp;" "&amp;D49&amp;".step","ФАЙЛ")</f>
        <v>ФАЙЛ</v>
      </c>
      <c r="F49" s="89"/>
      <c r="G49" s="6"/>
      <c r="H49" s="6"/>
      <c r="I49" s="6"/>
      <c r="J49" s="6"/>
      <c r="K49" s="5"/>
      <c r="P49" s="33"/>
    </row>
    <row r="50" spans="1:16" ht="19.899999999999999" customHeight="1" x14ac:dyDescent="0.25">
      <c r="A50" s="15">
        <v>150</v>
      </c>
      <c r="B50" s="1">
        <v>600</v>
      </c>
      <c r="C50" s="53" t="s">
        <v>352</v>
      </c>
      <c r="D50" s="63" t="s">
        <v>944</v>
      </c>
      <c r="E50" s="78" t="str">
        <f t="shared" ref="E50:E80" si="0">HYPERLINK("3.Фальш-панели внешние"&amp;"/"&amp;C50&amp;" "&amp;D50&amp;".step","ФАЙЛ")</f>
        <v>ФАЙЛ</v>
      </c>
      <c r="F50" s="89"/>
      <c r="G50" s="6"/>
      <c r="H50" s="6"/>
      <c r="I50" s="6"/>
      <c r="J50" s="6"/>
      <c r="K50" s="5"/>
      <c r="P50" s="33"/>
    </row>
    <row r="51" spans="1:16" ht="19.899999999999999" customHeight="1" x14ac:dyDescent="0.25">
      <c r="A51" s="15">
        <v>200</v>
      </c>
      <c r="B51" s="1">
        <v>600</v>
      </c>
      <c r="C51" s="53" t="s">
        <v>351</v>
      </c>
      <c r="D51" s="63" t="s">
        <v>928</v>
      </c>
      <c r="E51" s="78" t="str">
        <f t="shared" si="0"/>
        <v>ФАЙЛ</v>
      </c>
      <c r="F51" s="89"/>
      <c r="G51" s="6"/>
      <c r="H51" s="6"/>
      <c r="I51" s="6"/>
      <c r="J51" s="6"/>
      <c r="K51" s="5"/>
      <c r="P51" s="33"/>
    </row>
    <row r="52" spans="1:16" ht="19.899999999999999" customHeight="1" x14ac:dyDescent="0.25">
      <c r="A52" s="15">
        <v>250</v>
      </c>
      <c r="B52" s="1">
        <v>600</v>
      </c>
      <c r="C52" s="53" t="s">
        <v>350</v>
      </c>
      <c r="D52" s="63" t="s">
        <v>929</v>
      </c>
      <c r="E52" s="78" t="str">
        <f t="shared" si="0"/>
        <v>ФАЙЛ</v>
      </c>
      <c r="F52" s="89"/>
      <c r="G52" s="6"/>
      <c r="H52" s="6"/>
      <c r="I52" s="6"/>
      <c r="J52" s="6"/>
      <c r="K52" s="5"/>
      <c r="P52" s="33"/>
    </row>
    <row r="53" spans="1:16" ht="19.899999999999999" customHeight="1" x14ac:dyDescent="0.25">
      <c r="A53" s="15">
        <v>300</v>
      </c>
      <c r="B53" s="1">
        <v>600</v>
      </c>
      <c r="C53" s="53" t="s">
        <v>349</v>
      </c>
      <c r="D53" s="63" t="s">
        <v>930</v>
      </c>
      <c r="E53" s="78" t="str">
        <f t="shared" si="0"/>
        <v>ФАЙЛ</v>
      </c>
      <c r="F53" s="89"/>
      <c r="G53" s="6"/>
      <c r="H53" s="6"/>
      <c r="I53" s="6"/>
      <c r="J53" s="6"/>
      <c r="K53" s="5"/>
      <c r="P53" s="33"/>
    </row>
    <row r="54" spans="1:16" ht="19.899999999999999" customHeight="1" x14ac:dyDescent="0.25">
      <c r="A54" s="15">
        <v>350</v>
      </c>
      <c r="B54" s="1">
        <v>600</v>
      </c>
      <c r="C54" s="53" t="s">
        <v>348</v>
      </c>
      <c r="D54" s="63" t="s">
        <v>931</v>
      </c>
      <c r="E54" s="78" t="str">
        <f t="shared" si="0"/>
        <v>ФАЙЛ</v>
      </c>
      <c r="F54" s="47"/>
      <c r="G54" s="3"/>
      <c r="H54" s="3"/>
      <c r="I54" s="3"/>
      <c r="J54" s="3"/>
      <c r="K54" s="2"/>
      <c r="P54" s="33"/>
    </row>
    <row r="55" spans="1:16" ht="19.899999999999999" customHeight="1" x14ac:dyDescent="0.25">
      <c r="A55" s="15">
        <v>400</v>
      </c>
      <c r="B55" s="1">
        <v>600</v>
      </c>
      <c r="C55" s="53" t="s">
        <v>347</v>
      </c>
      <c r="D55" s="63" t="s">
        <v>932</v>
      </c>
      <c r="E55" s="78" t="str">
        <f t="shared" si="0"/>
        <v>ФАЙЛ</v>
      </c>
      <c r="P55" s="33"/>
    </row>
    <row r="56" spans="1:16" ht="19.899999999999999" customHeight="1" x14ac:dyDescent="0.25">
      <c r="A56" s="15">
        <v>450</v>
      </c>
      <c r="B56" s="1">
        <v>600</v>
      </c>
      <c r="C56" s="53" t="s">
        <v>346</v>
      </c>
      <c r="D56" s="63" t="s">
        <v>933</v>
      </c>
      <c r="E56" s="78" t="str">
        <f t="shared" si="0"/>
        <v>ФАЙЛ</v>
      </c>
      <c r="P56" s="33"/>
    </row>
    <row r="57" spans="1:16" ht="19.899999999999999" customHeight="1" x14ac:dyDescent="0.25">
      <c r="A57" s="15">
        <v>500</v>
      </c>
      <c r="B57" s="1">
        <v>600</v>
      </c>
      <c r="C57" s="53" t="s">
        <v>345</v>
      </c>
      <c r="D57" s="63" t="s">
        <v>934</v>
      </c>
      <c r="E57" s="78" t="str">
        <f t="shared" si="0"/>
        <v>ФАЙЛ</v>
      </c>
      <c r="P57" s="33"/>
    </row>
    <row r="58" spans="1:16" ht="19.899999999999999" customHeight="1" x14ac:dyDescent="0.25">
      <c r="A58" s="15">
        <v>600</v>
      </c>
      <c r="B58" s="1">
        <v>600</v>
      </c>
      <c r="C58" s="53" t="s">
        <v>344</v>
      </c>
      <c r="D58" s="63" t="s">
        <v>935</v>
      </c>
      <c r="E58" s="78" t="str">
        <f t="shared" si="0"/>
        <v>ФАЙЛ</v>
      </c>
      <c r="P58" s="33"/>
    </row>
    <row r="59" spans="1:16" ht="19.899999999999999" customHeight="1" x14ac:dyDescent="0.25">
      <c r="A59" s="15">
        <v>100</v>
      </c>
      <c r="B59" s="1">
        <v>800</v>
      </c>
      <c r="C59" s="53" t="s">
        <v>343</v>
      </c>
      <c r="D59" s="63" t="s">
        <v>936</v>
      </c>
      <c r="E59" s="78" t="str">
        <f t="shared" si="0"/>
        <v>ФАЙЛ</v>
      </c>
      <c r="P59" s="33"/>
    </row>
    <row r="60" spans="1:16" ht="19.899999999999999" customHeight="1" x14ac:dyDescent="0.25">
      <c r="A60" s="15">
        <v>150</v>
      </c>
      <c r="B60" s="1">
        <v>800</v>
      </c>
      <c r="C60" s="53" t="s">
        <v>342</v>
      </c>
      <c r="D60" s="63" t="s">
        <v>937</v>
      </c>
      <c r="E60" s="78" t="str">
        <f t="shared" si="0"/>
        <v>ФАЙЛ</v>
      </c>
      <c r="P60" s="33"/>
    </row>
    <row r="61" spans="1:16" ht="19.899999999999999" customHeight="1" x14ac:dyDescent="0.25">
      <c r="A61" s="15">
        <v>200</v>
      </c>
      <c r="B61" s="1">
        <v>800</v>
      </c>
      <c r="C61" s="53" t="s">
        <v>341</v>
      </c>
      <c r="D61" s="63" t="s">
        <v>938</v>
      </c>
      <c r="E61" s="78" t="str">
        <f t="shared" si="0"/>
        <v>ФАЙЛ</v>
      </c>
      <c r="P61" s="33"/>
    </row>
    <row r="62" spans="1:16" ht="19.899999999999999" customHeight="1" x14ac:dyDescent="0.25">
      <c r="A62" s="15">
        <v>250</v>
      </c>
      <c r="B62" s="1">
        <v>800</v>
      </c>
      <c r="C62" s="53" t="s">
        <v>340</v>
      </c>
      <c r="D62" s="63" t="s">
        <v>939</v>
      </c>
      <c r="E62" s="78" t="str">
        <f t="shared" si="0"/>
        <v>ФАЙЛ</v>
      </c>
      <c r="P62" s="33"/>
    </row>
    <row r="63" spans="1:16" ht="19.899999999999999" customHeight="1" x14ac:dyDescent="0.25">
      <c r="A63" s="15">
        <v>300</v>
      </c>
      <c r="B63" s="1">
        <v>800</v>
      </c>
      <c r="C63" s="53" t="s">
        <v>339</v>
      </c>
      <c r="D63" s="63" t="s">
        <v>940</v>
      </c>
      <c r="E63" s="78" t="str">
        <f t="shared" si="0"/>
        <v>ФАЙЛ</v>
      </c>
      <c r="P63" s="33"/>
    </row>
    <row r="64" spans="1:16" ht="19.899999999999999" customHeight="1" x14ac:dyDescent="0.25">
      <c r="A64" s="15">
        <v>350</v>
      </c>
      <c r="B64" s="1">
        <v>800</v>
      </c>
      <c r="C64" s="53" t="s">
        <v>338</v>
      </c>
      <c r="D64" s="63" t="s">
        <v>941</v>
      </c>
      <c r="E64" s="78" t="str">
        <f t="shared" si="0"/>
        <v>ФАЙЛ</v>
      </c>
      <c r="P64" s="33"/>
    </row>
    <row r="65" spans="1:16" ht="19.899999999999999" customHeight="1" x14ac:dyDescent="0.25">
      <c r="A65" s="15">
        <v>400</v>
      </c>
      <c r="B65" s="1">
        <v>800</v>
      </c>
      <c r="C65" s="53" t="s">
        <v>337</v>
      </c>
      <c r="D65" s="63" t="s">
        <v>942</v>
      </c>
      <c r="E65" s="78" t="str">
        <f t="shared" si="0"/>
        <v>ФАЙЛ</v>
      </c>
      <c r="P65" s="33"/>
    </row>
    <row r="66" spans="1:16" ht="19.899999999999999" customHeight="1" x14ac:dyDescent="0.25">
      <c r="A66" s="15">
        <v>450</v>
      </c>
      <c r="B66" s="1">
        <v>800</v>
      </c>
      <c r="C66" s="53" t="s">
        <v>336</v>
      </c>
      <c r="D66" s="63" t="s">
        <v>943</v>
      </c>
      <c r="E66" s="78" t="str">
        <f>HYPERLINK("3.Фальш-панели внешние"&amp;"/"&amp;C66&amp;" "&amp;D66&amp;".step","ФАЙЛ")</f>
        <v>ФАЙЛ</v>
      </c>
      <c r="P66" s="33"/>
    </row>
    <row r="67" spans="1:16" ht="19.899999999999999" customHeight="1" x14ac:dyDescent="0.25">
      <c r="A67" s="15">
        <v>500</v>
      </c>
      <c r="B67" s="1">
        <v>800</v>
      </c>
      <c r="C67" s="53" t="s">
        <v>335</v>
      </c>
      <c r="D67" s="63" t="s">
        <v>945</v>
      </c>
      <c r="E67" s="78" t="str">
        <f t="shared" si="0"/>
        <v>ФАЙЛ</v>
      </c>
      <c r="P67" s="33"/>
    </row>
    <row r="68" spans="1:16" ht="19.899999999999999" customHeight="1" x14ac:dyDescent="0.25">
      <c r="A68" s="15">
        <v>600</v>
      </c>
      <c r="B68" s="1">
        <v>800</v>
      </c>
      <c r="C68" s="53" t="s">
        <v>334</v>
      </c>
      <c r="D68" s="63" t="s">
        <v>333</v>
      </c>
      <c r="E68" s="78" t="str">
        <f t="shared" si="0"/>
        <v>ФАЙЛ</v>
      </c>
      <c r="P68" s="33"/>
    </row>
    <row r="69" spans="1:16" ht="19.899999999999999" customHeight="1" x14ac:dyDescent="0.25">
      <c r="A69" s="56">
        <v>100</v>
      </c>
      <c r="B69" s="53">
        <v>600</v>
      </c>
      <c r="C69" s="53" t="s">
        <v>332</v>
      </c>
      <c r="D69" s="63" t="s">
        <v>331</v>
      </c>
      <c r="E69" s="78" t="str">
        <f t="shared" si="0"/>
        <v>ФАЙЛ</v>
      </c>
      <c r="P69" s="33"/>
    </row>
    <row r="70" spans="1:16" ht="19.899999999999999" customHeight="1" x14ac:dyDescent="0.25">
      <c r="A70" s="15">
        <v>150</v>
      </c>
      <c r="B70" s="1">
        <v>600</v>
      </c>
      <c r="C70" s="53" t="s">
        <v>330</v>
      </c>
      <c r="D70" s="63" t="s">
        <v>329</v>
      </c>
      <c r="E70" s="78" t="str">
        <f t="shared" si="0"/>
        <v>ФАЙЛ</v>
      </c>
      <c r="P70" s="33"/>
    </row>
    <row r="71" spans="1:16" ht="19.899999999999999" customHeight="1" x14ac:dyDescent="0.25">
      <c r="A71" s="15">
        <v>200</v>
      </c>
      <c r="B71" s="1">
        <v>600</v>
      </c>
      <c r="C71" s="53" t="s">
        <v>328</v>
      </c>
      <c r="D71" s="63" t="s">
        <v>327</v>
      </c>
      <c r="E71" s="78" t="str">
        <f t="shared" si="0"/>
        <v>ФАЙЛ</v>
      </c>
      <c r="P71" s="33"/>
    </row>
    <row r="72" spans="1:16" ht="19.899999999999999" customHeight="1" x14ac:dyDescent="0.25">
      <c r="A72" s="15">
        <v>300</v>
      </c>
      <c r="B72" s="1">
        <v>600</v>
      </c>
      <c r="C72" s="53" t="s">
        <v>326</v>
      </c>
      <c r="D72" s="63" t="s">
        <v>325</v>
      </c>
      <c r="E72" s="78" t="str">
        <f t="shared" si="0"/>
        <v>ФАЙЛ</v>
      </c>
      <c r="P72" s="33"/>
    </row>
    <row r="73" spans="1:16" ht="19.899999999999999" customHeight="1" x14ac:dyDescent="0.25">
      <c r="A73" s="15">
        <v>100</v>
      </c>
      <c r="B73" s="1">
        <v>800</v>
      </c>
      <c r="C73" s="53" t="s">
        <v>324</v>
      </c>
      <c r="D73" s="63" t="s">
        <v>323</v>
      </c>
      <c r="E73" s="78" t="str">
        <f t="shared" si="0"/>
        <v>ФАЙЛ</v>
      </c>
      <c r="P73" s="33"/>
    </row>
    <row r="74" spans="1:16" ht="19.899999999999999" customHeight="1" x14ac:dyDescent="0.25">
      <c r="A74" s="15">
        <v>150</v>
      </c>
      <c r="B74" s="1">
        <v>800</v>
      </c>
      <c r="C74" s="53" t="s">
        <v>322</v>
      </c>
      <c r="D74" s="63" t="s">
        <v>321</v>
      </c>
      <c r="E74" s="78" t="str">
        <f t="shared" si="0"/>
        <v>ФАЙЛ</v>
      </c>
      <c r="P74" s="33"/>
    </row>
    <row r="75" spans="1:16" ht="19.899999999999999" customHeight="1" x14ac:dyDescent="0.25">
      <c r="A75" s="15">
        <v>200</v>
      </c>
      <c r="B75" s="1">
        <v>800</v>
      </c>
      <c r="C75" s="53" t="s">
        <v>320</v>
      </c>
      <c r="D75" s="63" t="s">
        <v>319</v>
      </c>
      <c r="E75" s="78" t="str">
        <f t="shared" si="0"/>
        <v>ФАЙЛ</v>
      </c>
      <c r="P75" s="33"/>
    </row>
    <row r="76" spans="1:16" ht="19.899999999999999" customHeight="1" x14ac:dyDescent="0.25">
      <c r="A76" s="15">
        <v>300</v>
      </c>
      <c r="B76" s="1">
        <v>800</v>
      </c>
      <c r="C76" s="53" t="s">
        <v>318</v>
      </c>
      <c r="D76" s="63" t="s">
        <v>317</v>
      </c>
      <c r="E76" s="78" t="str">
        <f t="shared" si="0"/>
        <v>ФАЙЛ</v>
      </c>
      <c r="P76" s="33"/>
    </row>
    <row r="77" spans="1:16" ht="19.899999999999999" customHeight="1" x14ac:dyDescent="0.25">
      <c r="A77" s="15">
        <v>100</v>
      </c>
      <c r="B77" s="1">
        <v>1000</v>
      </c>
      <c r="C77" s="53" t="s">
        <v>316</v>
      </c>
      <c r="D77" s="63" t="s">
        <v>315</v>
      </c>
      <c r="E77" s="78" t="str">
        <f t="shared" si="0"/>
        <v>ФАЙЛ</v>
      </c>
      <c r="P77" s="33"/>
    </row>
    <row r="78" spans="1:16" ht="19.899999999999999" customHeight="1" x14ac:dyDescent="0.25">
      <c r="A78" s="15">
        <v>150</v>
      </c>
      <c r="B78" s="1">
        <v>1000</v>
      </c>
      <c r="C78" s="53" t="s">
        <v>314</v>
      </c>
      <c r="D78" s="63" t="s">
        <v>313</v>
      </c>
      <c r="E78" s="78" t="str">
        <f t="shared" si="0"/>
        <v>ФАЙЛ</v>
      </c>
      <c r="P78" s="31"/>
    </row>
    <row r="79" spans="1:16" ht="19.899999999999999" customHeight="1" x14ac:dyDescent="0.25">
      <c r="A79" s="15">
        <v>200</v>
      </c>
      <c r="B79" s="1">
        <v>1000</v>
      </c>
      <c r="C79" s="53" t="s">
        <v>312</v>
      </c>
      <c r="D79" s="63" t="s">
        <v>311</v>
      </c>
      <c r="E79" s="78" t="str">
        <f t="shared" si="0"/>
        <v>ФАЙЛ</v>
      </c>
      <c r="P79" s="31"/>
    </row>
    <row r="80" spans="1:16" ht="19.899999999999999" customHeight="1" x14ac:dyDescent="0.25">
      <c r="A80" s="24">
        <v>300</v>
      </c>
      <c r="B80" s="23">
        <v>1000</v>
      </c>
      <c r="C80" s="58" t="s">
        <v>310</v>
      </c>
      <c r="D80" s="66" t="s">
        <v>309</v>
      </c>
      <c r="E80" s="78" t="str">
        <f t="shared" si="0"/>
        <v>ФАЙЛ</v>
      </c>
      <c r="P80" s="31"/>
    </row>
    <row r="81" spans="1:16" ht="19.899999999999999" customHeight="1" x14ac:dyDescent="0.25">
      <c r="A81" s="156" t="s">
        <v>308</v>
      </c>
      <c r="B81" s="157"/>
      <c r="C81" s="157"/>
      <c r="D81" s="165"/>
      <c r="P81" s="31"/>
    </row>
    <row r="82" spans="1:16" ht="19.899999999999999" customHeight="1" x14ac:dyDescent="0.25">
      <c r="A82" s="166"/>
      <c r="B82" s="160"/>
      <c r="C82" s="160"/>
      <c r="D82" s="167"/>
      <c r="P82" s="31"/>
    </row>
    <row r="83" spans="1:16" ht="19.899999999999999" customHeight="1" x14ac:dyDescent="0.25">
      <c r="P83" s="31"/>
    </row>
    <row r="84" spans="1:16" ht="19.899999999999999" customHeight="1" x14ac:dyDescent="0.25">
      <c r="P84" s="33"/>
    </row>
    <row r="85" spans="1:16" ht="19.899999999999999" customHeight="1" x14ac:dyDescent="0.25">
      <c r="A85" s="144" t="s">
        <v>824</v>
      </c>
      <c r="B85" s="145"/>
      <c r="C85" s="145"/>
      <c r="D85" s="145"/>
      <c r="E85" s="155"/>
      <c r="F85" s="13"/>
      <c r="G85" s="12"/>
      <c r="H85" s="12"/>
      <c r="I85" s="12"/>
      <c r="J85" s="12"/>
      <c r="K85" s="11"/>
      <c r="P85" s="33"/>
    </row>
    <row r="86" spans="1:16" ht="19.899999999999999" customHeight="1" x14ac:dyDescent="0.25">
      <c r="A86" s="26" t="s">
        <v>82</v>
      </c>
      <c r="B86" s="25" t="s">
        <v>45</v>
      </c>
      <c r="C86" s="25" t="s">
        <v>19</v>
      </c>
      <c r="D86" s="25" t="s">
        <v>18</v>
      </c>
      <c r="E86" s="94" t="s">
        <v>887</v>
      </c>
      <c r="F86" s="7"/>
      <c r="G86" s="6"/>
      <c r="H86" s="6"/>
      <c r="I86" s="6"/>
      <c r="J86" s="6"/>
      <c r="K86" s="5"/>
      <c r="P86" s="33"/>
    </row>
    <row r="87" spans="1:16" ht="19.899999999999999" customHeight="1" x14ac:dyDescent="0.25">
      <c r="A87" s="16" t="s">
        <v>37</v>
      </c>
      <c r="B87" s="8">
        <v>600</v>
      </c>
      <c r="C87" s="55" t="s">
        <v>307</v>
      </c>
      <c r="D87" s="67" t="s">
        <v>976</v>
      </c>
      <c r="E87" s="97" t="str">
        <f>HYPERLINK("4.Фальш-панели внешние компенсационные"&amp;"/"&amp;C87&amp;" "&amp;D87&amp;".step","ФАЙЛ")</f>
        <v>ФАЙЛ</v>
      </c>
      <c r="F87" s="89"/>
      <c r="G87" s="6"/>
      <c r="H87" s="6"/>
      <c r="I87" s="6"/>
      <c r="J87" s="6"/>
      <c r="K87" s="5"/>
      <c r="P87" s="33"/>
    </row>
    <row r="88" spans="1:16" ht="19.899999999999999" customHeight="1" x14ac:dyDescent="0.25">
      <c r="A88" s="15" t="s">
        <v>37</v>
      </c>
      <c r="B88" s="1">
        <v>800</v>
      </c>
      <c r="C88" s="53" t="s">
        <v>306</v>
      </c>
      <c r="D88" s="68" t="s">
        <v>977</v>
      </c>
      <c r="E88" s="97" t="str">
        <f t="shared" ref="E88:E91" si="1">HYPERLINK("4.Фальш-панели внешние компенсационные"&amp;"/"&amp;C88&amp;" "&amp;D88&amp;".step","ФАЙЛ")</f>
        <v>ФАЙЛ</v>
      </c>
      <c r="F88" s="89"/>
      <c r="G88" s="6"/>
      <c r="H88" s="6"/>
      <c r="I88" s="6"/>
      <c r="J88" s="6"/>
      <c r="K88" s="5"/>
      <c r="P88" s="33"/>
    </row>
    <row r="89" spans="1:16" ht="19.899999999999999" customHeight="1" x14ac:dyDescent="0.25">
      <c r="A89" s="15" t="s">
        <v>37</v>
      </c>
      <c r="B89" s="1">
        <v>1000</v>
      </c>
      <c r="C89" s="53" t="s">
        <v>305</v>
      </c>
      <c r="D89" s="75" t="s">
        <v>978</v>
      </c>
      <c r="E89" s="97" t="str">
        <f t="shared" si="1"/>
        <v>ФАЙЛ</v>
      </c>
      <c r="F89" s="89"/>
      <c r="G89" s="6"/>
      <c r="H89" s="6"/>
      <c r="I89" s="6"/>
      <c r="J89" s="6"/>
      <c r="K89" s="5"/>
      <c r="P89" s="31"/>
    </row>
    <row r="90" spans="1:16" ht="19.899999999999999" customHeight="1" x14ac:dyDescent="0.25">
      <c r="A90" s="15" t="s">
        <v>37</v>
      </c>
      <c r="B90" s="1">
        <v>600</v>
      </c>
      <c r="C90" s="53" t="s">
        <v>304</v>
      </c>
      <c r="D90" s="68" t="s">
        <v>979</v>
      </c>
      <c r="E90" s="97" t="str">
        <f t="shared" si="1"/>
        <v>ФАЙЛ</v>
      </c>
      <c r="F90" s="89"/>
      <c r="G90" s="6"/>
      <c r="H90" s="6"/>
      <c r="I90" s="6"/>
      <c r="J90" s="6"/>
      <c r="K90" s="5"/>
      <c r="P90" s="31"/>
    </row>
    <row r="91" spans="1:16" ht="19.899999999999999" customHeight="1" x14ac:dyDescent="0.25">
      <c r="A91" s="24" t="s">
        <v>37</v>
      </c>
      <c r="B91" s="23">
        <v>800</v>
      </c>
      <c r="C91" s="58" t="s">
        <v>303</v>
      </c>
      <c r="D91" s="71" t="s">
        <v>980</v>
      </c>
      <c r="E91" s="97" t="str">
        <f t="shared" si="1"/>
        <v>ФАЙЛ</v>
      </c>
      <c r="F91" s="89"/>
      <c r="G91" s="6"/>
      <c r="H91" s="6"/>
      <c r="I91" s="6"/>
      <c r="J91" s="6"/>
      <c r="K91" s="5"/>
      <c r="P91" s="31"/>
    </row>
    <row r="92" spans="1:16" ht="19.899999999999999" customHeight="1" x14ac:dyDescent="0.25">
      <c r="A92" s="168" t="s">
        <v>302</v>
      </c>
      <c r="B92" s="168"/>
      <c r="C92" s="168"/>
      <c r="D92" s="168"/>
      <c r="F92" s="4"/>
      <c r="G92" s="3"/>
      <c r="H92" s="3"/>
      <c r="I92" s="3"/>
      <c r="J92" s="3"/>
      <c r="K92" s="2"/>
      <c r="P92" s="31"/>
    </row>
    <row r="93" spans="1:16" ht="19.899999999999999" customHeight="1" x14ac:dyDescent="0.25">
      <c r="A93" s="28"/>
      <c r="B93" s="28"/>
      <c r="C93" s="28"/>
      <c r="D93" s="28"/>
      <c r="P93" s="31"/>
    </row>
    <row r="94" spans="1:16" ht="19.899999999999999" customHeight="1" x14ac:dyDescent="0.25">
      <c r="P94" s="33"/>
    </row>
    <row r="95" spans="1:16" ht="19.899999999999999" customHeight="1" x14ac:dyDescent="0.25">
      <c r="A95" s="144" t="s">
        <v>825</v>
      </c>
      <c r="B95" s="145"/>
      <c r="C95" s="145"/>
      <c r="D95" s="145"/>
      <c r="E95" s="155"/>
      <c r="F95" s="13"/>
      <c r="G95" s="12"/>
      <c r="H95" s="12"/>
      <c r="I95" s="12"/>
      <c r="J95" s="12"/>
      <c r="K95" s="11"/>
      <c r="P95" s="33"/>
    </row>
    <row r="96" spans="1:16" ht="19.899999999999999" customHeight="1" x14ac:dyDescent="0.25">
      <c r="A96" s="27" t="s">
        <v>82</v>
      </c>
      <c r="B96" s="27" t="s">
        <v>45</v>
      </c>
      <c r="C96" s="27" t="s">
        <v>19</v>
      </c>
      <c r="D96" s="27" t="s">
        <v>18</v>
      </c>
      <c r="E96" s="94" t="s">
        <v>887</v>
      </c>
      <c r="F96" s="7"/>
      <c r="G96" s="6"/>
      <c r="H96" s="6"/>
      <c r="I96" s="6"/>
      <c r="J96" s="6"/>
      <c r="K96" s="5"/>
      <c r="P96" s="33"/>
    </row>
    <row r="97" spans="1:16" ht="19.899999999999999" customHeight="1" x14ac:dyDescent="0.25">
      <c r="A97" s="16" t="s">
        <v>37</v>
      </c>
      <c r="B97" s="8">
        <v>600</v>
      </c>
      <c r="C97" s="55" t="s">
        <v>301</v>
      </c>
      <c r="D97" s="67" t="s">
        <v>300</v>
      </c>
      <c r="E97" s="97" t="str">
        <f>HYPERLINK("5.Планки разделения секционных дверей"&amp;"/"&amp;C97&amp;" "&amp;D97&amp;".step","ФАЙЛ")</f>
        <v>ФАЙЛ</v>
      </c>
      <c r="F97" s="89"/>
      <c r="G97" s="6"/>
      <c r="H97" s="6"/>
      <c r="I97" s="6"/>
      <c r="J97" s="6"/>
      <c r="K97" s="5"/>
      <c r="P97" s="31"/>
    </row>
    <row r="98" spans="1:16" ht="19.899999999999999" customHeight="1" x14ac:dyDescent="0.25">
      <c r="A98" s="15" t="s">
        <v>37</v>
      </c>
      <c r="B98" s="1">
        <v>800</v>
      </c>
      <c r="C98" s="53" t="s">
        <v>299</v>
      </c>
      <c r="D98" s="75" t="s">
        <v>298</v>
      </c>
      <c r="E98" s="97" t="str">
        <f t="shared" ref="E98:E99" si="2">HYPERLINK("5.Планки разделения секционных дверей"&amp;"/"&amp;C98&amp;" "&amp;D98&amp;".step","ФАЙЛ")</f>
        <v>ФАЙЛ</v>
      </c>
      <c r="F98" s="89"/>
      <c r="G98" s="6"/>
      <c r="H98" s="6"/>
      <c r="I98" s="6"/>
      <c r="J98" s="6"/>
      <c r="K98" s="5"/>
      <c r="P98" s="31"/>
    </row>
    <row r="99" spans="1:16" ht="19.899999999999999" customHeight="1" x14ac:dyDescent="0.25">
      <c r="A99" s="24" t="s">
        <v>37</v>
      </c>
      <c r="B99" s="23">
        <v>1000</v>
      </c>
      <c r="C99" s="58" t="s">
        <v>297</v>
      </c>
      <c r="D99" s="71" t="s">
        <v>296</v>
      </c>
      <c r="E99" s="97" t="str">
        <f t="shared" si="2"/>
        <v>ФАЙЛ</v>
      </c>
      <c r="F99" s="47"/>
      <c r="G99" s="3"/>
      <c r="H99" s="3"/>
      <c r="I99" s="3"/>
      <c r="J99" s="3"/>
      <c r="K99" s="2"/>
      <c r="P99" s="31"/>
    </row>
    <row r="100" spans="1:16" ht="19.899999999999999" customHeight="1" x14ac:dyDescent="0.25">
      <c r="P100" s="31"/>
    </row>
    <row r="101" spans="1:16" ht="19.899999999999999" customHeight="1" x14ac:dyDescent="0.25">
      <c r="P101" s="33"/>
    </row>
    <row r="102" spans="1:16" ht="19.899999999999999" customHeight="1" x14ac:dyDescent="0.25">
      <c r="A102" s="144" t="s">
        <v>826</v>
      </c>
      <c r="B102" s="145"/>
      <c r="C102" s="145"/>
      <c r="D102" s="145"/>
      <c r="E102" s="155"/>
      <c r="F102" s="13"/>
      <c r="G102" s="12"/>
      <c r="H102" s="12"/>
      <c r="I102" s="12"/>
      <c r="J102" s="12"/>
      <c r="K102" s="11"/>
      <c r="P102" s="33"/>
    </row>
    <row r="103" spans="1:16" ht="19.899999999999999" customHeight="1" x14ac:dyDescent="0.25">
      <c r="A103" s="26" t="s">
        <v>82</v>
      </c>
      <c r="B103" s="25" t="s">
        <v>45</v>
      </c>
      <c r="C103" s="25" t="s">
        <v>19</v>
      </c>
      <c r="D103" s="25" t="s">
        <v>18</v>
      </c>
      <c r="E103" s="94" t="s">
        <v>887</v>
      </c>
      <c r="F103" s="7"/>
      <c r="G103" s="6"/>
      <c r="H103" s="6"/>
      <c r="I103" s="6"/>
      <c r="J103" s="6"/>
      <c r="K103" s="5"/>
      <c r="P103" s="33"/>
    </row>
    <row r="104" spans="1:16" ht="19.899999999999999" customHeight="1" x14ac:dyDescent="0.25">
      <c r="A104" s="54">
        <v>600</v>
      </c>
      <c r="B104" s="55">
        <v>600</v>
      </c>
      <c r="C104" s="55" t="s">
        <v>295</v>
      </c>
      <c r="D104" s="67" t="s">
        <v>1010</v>
      </c>
      <c r="E104" s="97" t="s">
        <v>885</v>
      </c>
      <c r="F104" s="89"/>
      <c r="G104" s="6"/>
      <c r="H104" s="6"/>
      <c r="I104" s="6"/>
      <c r="J104" s="6"/>
      <c r="K104" s="5"/>
      <c r="P104" s="33"/>
    </row>
    <row r="105" spans="1:16" ht="19.899999999999999" customHeight="1" x14ac:dyDescent="0.25">
      <c r="A105" s="56">
        <v>600</v>
      </c>
      <c r="B105" s="53">
        <v>800</v>
      </c>
      <c r="C105" s="53" t="s">
        <v>294</v>
      </c>
      <c r="D105" s="75" t="s">
        <v>1011</v>
      </c>
      <c r="E105" s="97" t="s">
        <v>885</v>
      </c>
      <c r="F105" s="89"/>
      <c r="G105" s="6"/>
      <c r="H105" s="6"/>
      <c r="I105" s="6"/>
      <c r="J105" s="6"/>
      <c r="K105" s="5"/>
      <c r="P105" s="33"/>
    </row>
    <row r="106" spans="1:16" ht="19.899999999999999" customHeight="1" x14ac:dyDescent="0.25">
      <c r="A106" s="56">
        <v>600</v>
      </c>
      <c r="B106" s="53">
        <v>800</v>
      </c>
      <c r="C106" s="53" t="s">
        <v>293</v>
      </c>
      <c r="D106" s="75" t="s">
        <v>1012</v>
      </c>
      <c r="E106" s="97" t="s">
        <v>885</v>
      </c>
      <c r="F106" s="89"/>
      <c r="G106" s="6"/>
      <c r="H106" s="6"/>
      <c r="I106" s="6"/>
      <c r="J106" s="6"/>
      <c r="K106" s="5"/>
      <c r="P106" s="31"/>
    </row>
    <row r="107" spans="1:16" ht="19.899999999999999" customHeight="1" x14ac:dyDescent="0.25">
      <c r="A107" s="56">
        <v>600</v>
      </c>
      <c r="B107" s="53">
        <v>800</v>
      </c>
      <c r="C107" s="53" t="s">
        <v>292</v>
      </c>
      <c r="D107" s="75" t="s">
        <v>1013</v>
      </c>
      <c r="E107" s="97" t="s">
        <v>885</v>
      </c>
      <c r="F107" s="89"/>
      <c r="G107" s="6"/>
      <c r="H107" s="6"/>
      <c r="I107" s="6"/>
      <c r="J107" s="6"/>
      <c r="K107" s="5"/>
      <c r="P107" s="31"/>
    </row>
    <row r="108" spans="1:16" ht="19.899999999999999" customHeight="1" x14ac:dyDescent="0.25">
      <c r="A108" s="15">
        <v>600</v>
      </c>
      <c r="B108" s="1">
        <v>1000</v>
      </c>
      <c r="C108" s="53" t="s">
        <v>291</v>
      </c>
      <c r="D108" s="75" t="s">
        <v>1014</v>
      </c>
      <c r="E108" s="97" t="s">
        <v>885</v>
      </c>
      <c r="F108" s="89"/>
      <c r="G108" s="6"/>
      <c r="H108" s="6"/>
      <c r="I108" s="6"/>
      <c r="J108" s="6"/>
      <c r="K108" s="5"/>
      <c r="P108" s="31"/>
    </row>
    <row r="109" spans="1:16" ht="19.899999999999999" customHeight="1" x14ac:dyDescent="0.25">
      <c r="A109" s="173" t="s">
        <v>290</v>
      </c>
      <c r="B109" s="174"/>
      <c r="C109" s="174"/>
      <c r="D109" s="175"/>
      <c r="F109" s="4"/>
      <c r="G109" s="3"/>
      <c r="H109" s="3"/>
      <c r="I109" s="3"/>
      <c r="J109" s="3"/>
      <c r="K109" s="2"/>
      <c r="P109" s="31"/>
    </row>
    <row r="110" spans="1:16" ht="19.899999999999999" customHeight="1" x14ac:dyDescent="0.25">
      <c r="P110" s="31"/>
    </row>
    <row r="111" spans="1:16" ht="19.899999999999999" customHeight="1" x14ac:dyDescent="0.25">
      <c r="P111" s="33"/>
    </row>
    <row r="112" spans="1:16" ht="19.899999999999999" customHeight="1" x14ac:dyDescent="0.25">
      <c r="A112" s="170" t="s">
        <v>827</v>
      </c>
      <c r="B112" s="171"/>
      <c r="C112" s="171"/>
      <c r="D112" s="171"/>
      <c r="E112" s="172"/>
      <c r="F112" s="13"/>
      <c r="G112" s="12"/>
      <c r="H112" s="12"/>
      <c r="I112" s="12"/>
      <c r="J112" s="12"/>
      <c r="K112" s="11"/>
      <c r="P112" s="33"/>
    </row>
    <row r="113" spans="1:16" ht="19.899999999999999" customHeight="1" x14ac:dyDescent="0.25">
      <c r="A113" s="9" t="s">
        <v>82</v>
      </c>
      <c r="B113" s="9" t="s">
        <v>45</v>
      </c>
      <c r="C113" s="9" t="s">
        <v>19</v>
      </c>
      <c r="D113" s="9" t="s">
        <v>18</v>
      </c>
      <c r="E113" s="94" t="s">
        <v>887</v>
      </c>
      <c r="F113" s="7"/>
      <c r="G113" s="6"/>
      <c r="H113" s="6"/>
      <c r="I113" s="6"/>
      <c r="J113" s="6"/>
      <c r="K113" s="5"/>
      <c r="P113" s="33"/>
    </row>
    <row r="114" spans="1:16" ht="40.15" customHeight="1" x14ac:dyDescent="0.25">
      <c r="A114" s="16">
        <v>200</v>
      </c>
      <c r="B114" s="8">
        <v>600</v>
      </c>
      <c r="C114" s="55" t="s">
        <v>289</v>
      </c>
      <c r="D114" s="72" t="s">
        <v>288</v>
      </c>
      <c r="E114" s="78" t="s">
        <v>885</v>
      </c>
      <c r="F114" s="89"/>
      <c r="G114" s="6"/>
      <c r="H114" s="6"/>
      <c r="I114" s="6"/>
      <c r="J114" s="6"/>
      <c r="K114" s="5"/>
      <c r="P114" s="33"/>
    </row>
    <row r="115" spans="1:16" ht="40.15" customHeight="1" x14ac:dyDescent="0.25">
      <c r="A115" s="15">
        <v>200</v>
      </c>
      <c r="B115" s="1">
        <v>600</v>
      </c>
      <c r="C115" s="53" t="s">
        <v>287</v>
      </c>
      <c r="D115" s="69" t="s">
        <v>286</v>
      </c>
      <c r="E115" s="78" t="s">
        <v>885</v>
      </c>
      <c r="F115" s="89"/>
      <c r="G115" s="6"/>
      <c r="H115" s="6"/>
      <c r="I115" s="6"/>
      <c r="J115" s="6"/>
      <c r="K115" s="5"/>
      <c r="P115" s="33"/>
    </row>
    <row r="116" spans="1:16" ht="40.15" customHeight="1" x14ac:dyDescent="0.25">
      <c r="A116" s="15">
        <v>200</v>
      </c>
      <c r="B116" s="1">
        <v>600</v>
      </c>
      <c r="C116" s="53" t="s">
        <v>285</v>
      </c>
      <c r="D116" s="69" t="s">
        <v>284</v>
      </c>
      <c r="E116" s="78" t="s">
        <v>885</v>
      </c>
      <c r="F116" s="89"/>
      <c r="G116" s="6"/>
      <c r="H116" s="6"/>
      <c r="I116" s="6"/>
      <c r="J116" s="6"/>
      <c r="K116" s="5"/>
      <c r="P116" s="33"/>
    </row>
    <row r="117" spans="1:16" ht="40.15" customHeight="1" x14ac:dyDescent="0.25">
      <c r="A117" s="56">
        <v>200</v>
      </c>
      <c r="B117" s="53">
        <v>600</v>
      </c>
      <c r="C117" s="53" t="s">
        <v>283</v>
      </c>
      <c r="D117" s="69" t="s">
        <v>282</v>
      </c>
      <c r="E117" s="78" t="s">
        <v>885</v>
      </c>
      <c r="F117" s="47"/>
      <c r="G117" s="3"/>
      <c r="H117" s="3"/>
      <c r="I117" s="3"/>
      <c r="J117" s="3"/>
      <c r="K117" s="2"/>
      <c r="P117" s="33"/>
    </row>
    <row r="118" spans="1:16" ht="40.15" customHeight="1" x14ac:dyDescent="0.25">
      <c r="A118" s="15">
        <v>350</v>
      </c>
      <c r="B118" s="1">
        <v>600</v>
      </c>
      <c r="C118" s="53" t="s">
        <v>281</v>
      </c>
      <c r="D118" s="76" t="s">
        <v>280</v>
      </c>
      <c r="E118" s="78" t="s">
        <v>885</v>
      </c>
      <c r="P118" s="33"/>
    </row>
    <row r="119" spans="1:16" ht="40.15" customHeight="1" x14ac:dyDescent="0.25">
      <c r="A119" s="15">
        <v>300</v>
      </c>
      <c r="B119" s="1">
        <v>600</v>
      </c>
      <c r="C119" s="53" t="s">
        <v>279</v>
      </c>
      <c r="D119" s="76" t="s">
        <v>278</v>
      </c>
      <c r="E119" s="78" t="s">
        <v>885</v>
      </c>
      <c r="P119" s="33"/>
    </row>
    <row r="120" spans="1:16" ht="40.15" customHeight="1" x14ac:dyDescent="0.25">
      <c r="A120" s="15">
        <v>300</v>
      </c>
      <c r="B120" s="1">
        <v>600</v>
      </c>
      <c r="C120" s="53" t="s">
        <v>277</v>
      </c>
      <c r="D120" s="76" t="s">
        <v>276</v>
      </c>
      <c r="E120" s="78" t="s">
        <v>885</v>
      </c>
      <c r="P120" s="33"/>
    </row>
    <row r="121" spans="1:16" ht="40.15" customHeight="1" x14ac:dyDescent="0.25">
      <c r="A121" s="15">
        <v>250</v>
      </c>
      <c r="B121" s="1">
        <v>600</v>
      </c>
      <c r="C121" s="53" t="s">
        <v>275</v>
      </c>
      <c r="D121" s="76" t="s">
        <v>274</v>
      </c>
      <c r="E121" s="78" t="s">
        <v>885</v>
      </c>
      <c r="P121" s="31"/>
    </row>
    <row r="122" spans="1:16" ht="40.15" customHeight="1" x14ac:dyDescent="0.25">
      <c r="A122" s="15">
        <v>250</v>
      </c>
      <c r="B122" s="1">
        <v>600</v>
      </c>
      <c r="C122" s="53" t="s">
        <v>273</v>
      </c>
      <c r="D122" s="76" t="s">
        <v>272</v>
      </c>
      <c r="E122" s="78" t="s">
        <v>885</v>
      </c>
      <c r="P122" s="31"/>
    </row>
    <row r="123" spans="1:16" ht="40.15" customHeight="1" x14ac:dyDescent="0.25">
      <c r="A123" s="24">
        <v>300</v>
      </c>
      <c r="B123" s="23">
        <v>600</v>
      </c>
      <c r="C123" s="58" t="s">
        <v>271</v>
      </c>
      <c r="D123" s="70" t="s">
        <v>270</v>
      </c>
      <c r="E123" s="78" t="s">
        <v>885</v>
      </c>
      <c r="P123" s="31"/>
    </row>
    <row r="124" spans="1:16" ht="19.899999999999999" customHeight="1" x14ac:dyDescent="0.25">
      <c r="P124" s="31"/>
    </row>
    <row r="125" spans="1:16" ht="19.899999999999999" customHeight="1" x14ac:dyDescent="0.25">
      <c r="P125" s="33"/>
    </row>
    <row r="126" spans="1:16" ht="19.899999999999999" customHeight="1" x14ac:dyDescent="0.25">
      <c r="A126" s="144" t="s">
        <v>828</v>
      </c>
      <c r="B126" s="145"/>
      <c r="C126" s="145"/>
      <c r="D126" s="145"/>
      <c r="E126" s="155"/>
      <c r="F126" s="13"/>
      <c r="G126" s="12"/>
      <c r="H126" s="12"/>
      <c r="I126" s="12"/>
      <c r="J126" s="12"/>
      <c r="K126" s="11"/>
      <c r="P126" s="33"/>
    </row>
    <row r="127" spans="1:16" ht="19.899999999999999" customHeight="1" x14ac:dyDescent="0.25">
      <c r="A127" s="26" t="s">
        <v>82</v>
      </c>
      <c r="B127" s="25" t="s">
        <v>45</v>
      </c>
      <c r="C127" s="25" t="s">
        <v>19</v>
      </c>
      <c r="D127" s="25" t="s">
        <v>18</v>
      </c>
      <c r="E127" s="94" t="s">
        <v>887</v>
      </c>
      <c r="F127" s="7"/>
      <c r="G127" s="6"/>
      <c r="H127" s="6"/>
      <c r="I127" s="6"/>
      <c r="J127" s="6"/>
      <c r="K127" s="5"/>
      <c r="P127" s="33"/>
    </row>
    <row r="128" spans="1:16" ht="19.899999999999999" customHeight="1" x14ac:dyDescent="0.25">
      <c r="A128" s="54">
        <v>400</v>
      </c>
      <c r="B128" s="55">
        <v>600</v>
      </c>
      <c r="C128" s="55" t="s">
        <v>269</v>
      </c>
      <c r="D128" s="67" t="s">
        <v>951</v>
      </c>
      <c r="E128" s="78" t="str">
        <f>HYPERLINK("8.Комплекты монтажных плат"&amp;"/"&amp;C128&amp;" "&amp;D128&amp;".step","ФАЙЛ")</f>
        <v>ФАЙЛ</v>
      </c>
      <c r="F128" s="6"/>
      <c r="G128" s="6"/>
      <c r="H128" s="6"/>
      <c r="I128" s="6"/>
      <c r="J128" s="6"/>
      <c r="K128" s="5"/>
      <c r="P128" s="33"/>
    </row>
    <row r="129" spans="1:16" ht="19.899999999999999" customHeight="1" x14ac:dyDescent="0.25">
      <c r="A129" s="56">
        <v>500</v>
      </c>
      <c r="B129" s="53">
        <v>600</v>
      </c>
      <c r="C129" s="53" t="s">
        <v>268</v>
      </c>
      <c r="D129" s="75" t="s">
        <v>889</v>
      </c>
      <c r="E129" s="78" t="str">
        <f t="shared" ref="E129:E160" si="3">HYPERLINK("8.Комплекты монтажных плат"&amp;"/"&amp;C129&amp;" "&amp;D129&amp;".step","ФАЙЛ")</f>
        <v>ФАЙЛ</v>
      </c>
      <c r="F129" s="6"/>
      <c r="G129" s="6"/>
      <c r="H129" s="6"/>
      <c r="I129" s="6"/>
      <c r="J129" s="6"/>
      <c r="K129" s="5"/>
      <c r="P129" s="33"/>
    </row>
    <row r="130" spans="1:16" ht="19.899999999999999" customHeight="1" x14ac:dyDescent="0.25">
      <c r="A130" s="56">
        <v>600</v>
      </c>
      <c r="B130" s="53">
        <v>600</v>
      </c>
      <c r="C130" s="53" t="s">
        <v>267</v>
      </c>
      <c r="D130" s="75" t="s">
        <v>946</v>
      </c>
      <c r="E130" s="78" t="str">
        <f t="shared" si="3"/>
        <v>ФАЙЛ</v>
      </c>
      <c r="F130" s="6"/>
      <c r="G130" s="6"/>
      <c r="H130" s="6"/>
      <c r="I130" s="6"/>
      <c r="J130" s="6"/>
      <c r="K130" s="5"/>
      <c r="P130" s="33"/>
    </row>
    <row r="131" spans="1:16" ht="19.899999999999999" customHeight="1" x14ac:dyDescent="0.25">
      <c r="A131" s="56">
        <v>400</v>
      </c>
      <c r="B131" s="53">
        <v>800</v>
      </c>
      <c r="C131" s="53" t="s">
        <v>266</v>
      </c>
      <c r="D131" s="75" t="s">
        <v>947</v>
      </c>
      <c r="E131" s="78" t="str">
        <f t="shared" si="3"/>
        <v>ФАЙЛ</v>
      </c>
      <c r="F131" s="6"/>
      <c r="G131" s="6"/>
      <c r="H131" s="6"/>
      <c r="I131" s="6"/>
      <c r="J131" s="6"/>
      <c r="K131" s="5"/>
      <c r="P131" s="33"/>
    </row>
    <row r="132" spans="1:16" ht="19.899999999999999" customHeight="1" x14ac:dyDescent="0.25">
      <c r="A132" s="56">
        <v>500</v>
      </c>
      <c r="B132" s="53">
        <v>800</v>
      </c>
      <c r="C132" s="53" t="s">
        <v>265</v>
      </c>
      <c r="D132" s="75" t="s">
        <v>948</v>
      </c>
      <c r="E132" s="78" t="str">
        <f t="shared" si="3"/>
        <v>ФАЙЛ</v>
      </c>
      <c r="F132" s="6"/>
      <c r="G132" s="6"/>
      <c r="H132" s="6"/>
      <c r="I132" s="6"/>
      <c r="J132" s="6"/>
      <c r="K132" s="5"/>
      <c r="P132" s="33"/>
    </row>
    <row r="133" spans="1:16" ht="19.899999999999999" customHeight="1" x14ac:dyDescent="0.25">
      <c r="A133" s="56">
        <v>600</v>
      </c>
      <c r="B133" s="53">
        <v>800</v>
      </c>
      <c r="C133" s="53" t="s">
        <v>264</v>
      </c>
      <c r="D133" s="75" t="s">
        <v>949</v>
      </c>
      <c r="E133" s="78" t="str">
        <f t="shared" si="3"/>
        <v>ФАЙЛ</v>
      </c>
      <c r="F133" s="6"/>
      <c r="G133" s="6"/>
      <c r="H133" s="6"/>
      <c r="I133" s="6"/>
      <c r="J133" s="6"/>
      <c r="K133" s="5"/>
      <c r="P133" s="33"/>
    </row>
    <row r="134" spans="1:16" ht="19.899999999999999" customHeight="1" x14ac:dyDescent="0.25">
      <c r="A134" s="56">
        <v>400</v>
      </c>
      <c r="B134" s="53">
        <v>1000</v>
      </c>
      <c r="C134" s="53" t="s">
        <v>263</v>
      </c>
      <c r="D134" s="75" t="s">
        <v>950</v>
      </c>
      <c r="E134" s="78" t="str">
        <f t="shared" si="3"/>
        <v>ФАЙЛ</v>
      </c>
      <c r="F134" s="6"/>
      <c r="G134" s="6"/>
      <c r="H134" s="6"/>
      <c r="I134" s="6"/>
      <c r="J134" s="6"/>
      <c r="K134" s="5"/>
      <c r="P134" s="33"/>
    </row>
    <row r="135" spans="1:16" ht="19.899999999999999" customHeight="1" x14ac:dyDescent="0.25">
      <c r="A135" s="56">
        <v>500</v>
      </c>
      <c r="B135" s="53">
        <v>1000</v>
      </c>
      <c r="C135" s="53" t="s">
        <v>262</v>
      </c>
      <c r="D135" s="75" t="s">
        <v>261</v>
      </c>
      <c r="E135" s="78" t="str">
        <f t="shared" si="3"/>
        <v>ФАЙЛ</v>
      </c>
      <c r="F135" s="6"/>
      <c r="G135" s="6"/>
      <c r="H135" s="6"/>
      <c r="I135" s="6"/>
      <c r="J135" s="6"/>
      <c r="K135" s="5"/>
      <c r="P135" s="33"/>
    </row>
    <row r="136" spans="1:16" ht="19.899999999999999" customHeight="1" x14ac:dyDescent="0.25">
      <c r="A136" s="56">
        <v>600</v>
      </c>
      <c r="B136" s="53">
        <v>1000</v>
      </c>
      <c r="C136" s="53" t="s">
        <v>260</v>
      </c>
      <c r="D136" s="75" t="s">
        <v>259</v>
      </c>
      <c r="E136" s="78" t="str">
        <f t="shared" si="3"/>
        <v>ФАЙЛ</v>
      </c>
      <c r="F136" s="6"/>
      <c r="G136" s="6"/>
      <c r="H136" s="6"/>
      <c r="I136" s="6"/>
      <c r="J136" s="6"/>
      <c r="K136" s="5"/>
      <c r="P136" s="33"/>
    </row>
    <row r="137" spans="1:16" ht="19.899999999999999" customHeight="1" x14ac:dyDescent="0.25">
      <c r="A137" s="56">
        <v>200</v>
      </c>
      <c r="B137" s="53">
        <v>600</v>
      </c>
      <c r="C137" s="53" t="s">
        <v>258</v>
      </c>
      <c r="D137" s="75" t="s">
        <v>890</v>
      </c>
      <c r="E137" s="78" t="str">
        <f t="shared" si="3"/>
        <v>ФАЙЛ</v>
      </c>
      <c r="F137" s="6"/>
      <c r="G137" s="6"/>
      <c r="H137" s="6"/>
      <c r="I137" s="6"/>
      <c r="J137" s="6"/>
      <c r="K137" s="5"/>
      <c r="P137" s="33"/>
    </row>
    <row r="138" spans="1:16" ht="19.899999999999999" customHeight="1" x14ac:dyDescent="0.25">
      <c r="A138" s="56">
        <v>250</v>
      </c>
      <c r="B138" s="53">
        <v>600</v>
      </c>
      <c r="C138" s="53" t="s">
        <v>257</v>
      </c>
      <c r="D138" s="75" t="s">
        <v>891</v>
      </c>
      <c r="E138" s="78" t="str">
        <f t="shared" si="3"/>
        <v>ФАЙЛ</v>
      </c>
      <c r="F138" s="6"/>
      <c r="G138" s="6"/>
      <c r="H138" s="6"/>
      <c r="I138" s="6"/>
      <c r="J138" s="6"/>
      <c r="K138" s="5"/>
      <c r="P138" s="33"/>
    </row>
    <row r="139" spans="1:16" ht="19.899999999999999" customHeight="1" x14ac:dyDescent="0.25">
      <c r="A139" s="56">
        <v>300</v>
      </c>
      <c r="B139" s="53">
        <v>600</v>
      </c>
      <c r="C139" s="53" t="s">
        <v>256</v>
      </c>
      <c r="D139" s="75" t="s">
        <v>892</v>
      </c>
      <c r="E139" s="78" t="str">
        <f t="shared" si="3"/>
        <v>ФАЙЛ</v>
      </c>
      <c r="F139" s="6"/>
      <c r="G139" s="6"/>
      <c r="H139" s="6"/>
      <c r="I139" s="6"/>
      <c r="J139" s="6"/>
      <c r="K139" s="5"/>
      <c r="P139" s="33"/>
    </row>
    <row r="140" spans="1:16" ht="19.899999999999999" customHeight="1" x14ac:dyDescent="0.25">
      <c r="A140" s="56">
        <v>350</v>
      </c>
      <c r="B140" s="53">
        <v>600</v>
      </c>
      <c r="C140" s="53" t="s">
        <v>255</v>
      </c>
      <c r="D140" s="75" t="s">
        <v>893</v>
      </c>
      <c r="E140" s="78" t="str">
        <f t="shared" si="3"/>
        <v>ФАЙЛ</v>
      </c>
      <c r="F140" s="3"/>
      <c r="G140" s="3"/>
      <c r="H140" s="3"/>
      <c r="I140" s="3"/>
      <c r="J140" s="3"/>
      <c r="K140" s="2"/>
      <c r="P140" s="33"/>
    </row>
    <row r="141" spans="1:16" ht="19.899999999999999" customHeight="1" x14ac:dyDescent="0.25">
      <c r="A141" s="56">
        <v>400</v>
      </c>
      <c r="B141" s="53">
        <v>600</v>
      </c>
      <c r="C141" s="53" t="s">
        <v>254</v>
      </c>
      <c r="D141" s="75" t="s">
        <v>894</v>
      </c>
      <c r="E141" s="78" t="str">
        <f t="shared" si="3"/>
        <v>ФАЙЛ</v>
      </c>
      <c r="P141" s="33"/>
    </row>
    <row r="142" spans="1:16" ht="19.899999999999999" customHeight="1" x14ac:dyDescent="0.25">
      <c r="A142" s="56">
        <v>450</v>
      </c>
      <c r="B142" s="53">
        <v>600</v>
      </c>
      <c r="C142" s="53" t="s">
        <v>253</v>
      </c>
      <c r="D142" s="75" t="s">
        <v>895</v>
      </c>
      <c r="E142" s="78" t="str">
        <f t="shared" si="3"/>
        <v>ФАЙЛ</v>
      </c>
      <c r="P142" s="33"/>
    </row>
    <row r="143" spans="1:16" ht="19.899999999999999" customHeight="1" x14ac:dyDescent="0.25">
      <c r="A143" s="56">
        <v>500</v>
      </c>
      <c r="B143" s="53">
        <v>600</v>
      </c>
      <c r="C143" s="53" t="s">
        <v>252</v>
      </c>
      <c r="D143" s="75" t="s">
        <v>896</v>
      </c>
      <c r="E143" s="78" t="str">
        <f t="shared" si="3"/>
        <v>ФАЙЛ</v>
      </c>
      <c r="P143" s="33"/>
    </row>
    <row r="144" spans="1:16" ht="19.899999999999999" customHeight="1" x14ac:dyDescent="0.25">
      <c r="A144" s="56">
        <v>600</v>
      </c>
      <c r="B144" s="53">
        <v>600</v>
      </c>
      <c r="C144" s="53" t="s">
        <v>251</v>
      </c>
      <c r="D144" s="75" t="s">
        <v>897</v>
      </c>
      <c r="E144" s="78" t="str">
        <f t="shared" si="3"/>
        <v>ФАЙЛ</v>
      </c>
      <c r="P144" s="33"/>
    </row>
    <row r="145" spans="1:16" ht="19.899999999999999" customHeight="1" x14ac:dyDescent="0.25">
      <c r="A145" s="56">
        <v>200</v>
      </c>
      <c r="B145" s="53">
        <v>800</v>
      </c>
      <c r="C145" s="53" t="s">
        <v>250</v>
      </c>
      <c r="D145" s="75" t="s">
        <v>898</v>
      </c>
      <c r="E145" s="78" t="str">
        <f t="shared" si="3"/>
        <v>ФАЙЛ</v>
      </c>
      <c r="P145" s="33"/>
    </row>
    <row r="146" spans="1:16" ht="19.899999999999999" customHeight="1" x14ac:dyDescent="0.25">
      <c r="A146" s="56">
        <v>250</v>
      </c>
      <c r="B146" s="53">
        <v>800</v>
      </c>
      <c r="C146" s="53" t="s">
        <v>249</v>
      </c>
      <c r="D146" s="75" t="s">
        <v>899</v>
      </c>
      <c r="E146" s="78" t="str">
        <f t="shared" si="3"/>
        <v>ФАЙЛ</v>
      </c>
      <c r="P146" s="33"/>
    </row>
    <row r="147" spans="1:16" ht="19.899999999999999" customHeight="1" x14ac:dyDescent="0.25">
      <c r="A147" s="56">
        <v>300</v>
      </c>
      <c r="B147" s="53">
        <v>800</v>
      </c>
      <c r="C147" s="53" t="s">
        <v>248</v>
      </c>
      <c r="D147" s="75" t="s">
        <v>900</v>
      </c>
      <c r="E147" s="78" t="str">
        <f t="shared" si="3"/>
        <v>ФАЙЛ</v>
      </c>
      <c r="P147" s="33"/>
    </row>
    <row r="148" spans="1:16" ht="19.899999999999999" customHeight="1" x14ac:dyDescent="0.25">
      <c r="A148" s="56">
        <v>350</v>
      </c>
      <c r="B148" s="53">
        <v>800</v>
      </c>
      <c r="C148" s="53" t="s">
        <v>247</v>
      </c>
      <c r="D148" s="75" t="s">
        <v>901</v>
      </c>
      <c r="E148" s="78" t="str">
        <f t="shared" si="3"/>
        <v>ФАЙЛ</v>
      </c>
      <c r="P148" s="33"/>
    </row>
    <row r="149" spans="1:16" ht="19.899999999999999" customHeight="1" x14ac:dyDescent="0.25">
      <c r="A149" s="56">
        <v>400</v>
      </c>
      <c r="B149" s="53">
        <v>800</v>
      </c>
      <c r="C149" s="53" t="s">
        <v>246</v>
      </c>
      <c r="D149" s="75" t="s">
        <v>902</v>
      </c>
      <c r="E149" s="78" t="str">
        <f t="shared" si="3"/>
        <v>ФАЙЛ</v>
      </c>
      <c r="P149" s="33"/>
    </row>
    <row r="150" spans="1:16" ht="19.899999999999999" customHeight="1" x14ac:dyDescent="0.25">
      <c r="A150" s="56">
        <v>450</v>
      </c>
      <c r="B150" s="53">
        <v>800</v>
      </c>
      <c r="C150" s="53" t="s">
        <v>245</v>
      </c>
      <c r="D150" s="75" t="s">
        <v>903</v>
      </c>
      <c r="E150" s="78" t="str">
        <f t="shared" si="3"/>
        <v>ФАЙЛ</v>
      </c>
      <c r="P150" s="33"/>
    </row>
    <row r="151" spans="1:16" ht="19.899999999999999" customHeight="1" x14ac:dyDescent="0.25">
      <c r="A151" s="56">
        <v>500</v>
      </c>
      <c r="B151" s="53">
        <v>800</v>
      </c>
      <c r="C151" s="53" t="s">
        <v>244</v>
      </c>
      <c r="D151" s="75" t="s">
        <v>904</v>
      </c>
      <c r="E151" s="78" t="str">
        <f t="shared" si="3"/>
        <v>ФАЙЛ</v>
      </c>
      <c r="P151" s="33"/>
    </row>
    <row r="152" spans="1:16" ht="19.899999999999999" customHeight="1" x14ac:dyDescent="0.25">
      <c r="A152" s="56">
        <v>600</v>
      </c>
      <c r="B152" s="53">
        <v>800</v>
      </c>
      <c r="C152" s="53" t="s">
        <v>243</v>
      </c>
      <c r="D152" s="75" t="s">
        <v>905</v>
      </c>
      <c r="E152" s="78" t="str">
        <f t="shared" si="3"/>
        <v>ФАЙЛ</v>
      </c>
      <c r="P152" s="33"/>
    </row>
    <row r="153" spans="1:16" ht="19.899999999999999" customHeight="1" x14ac:dyDescent="0.25">
      <c r="A153" s="56">
        <v>200</v>
      </c>
      <c r="B153" s="53">
        <v>1000</v>
      </c>
      <c r="C153" s="53" t="s">
        <v>242</v>
      </c>
      <c r="D153" s="75" t="s">
        <v>241</v>
      </c>
      <c r="E153" s="78" t="str">
        <f t="shared" si="3"/>
        <v>ФАЙЛ</v>
      </c>
      <c r="P153" s="33"/>
    </row>
    <row r="154" spans="1:16" ht="19.899999999999999" customHeight="1" x14ac:dyDescent="0.25">
      <c r="A154" s="56">
        <v>250</v>
      </c>
      <c r="B154" s="53">
        <v>1000</v>
      </c>
      <c r="C154" s="53" t="s">
        <v>240</v>
      </c>
      <c r="D154" s="75" t="s">
        <v>239</v>
      </c>
      <c r="E154" s="78" t="str">
        <f t="shared" si="3"/>
        <v>ФАЙЛ</v>
      </c>
      <c r="P154" s="33"/>
    </row>
    <row r="155" spans="1:16" ht="19.899999999999999" customHeight="1" x14ac:dyDescent="0.25">
      <c r="A155" s="56">
        <v>300</v>
      </c>
      <c r="B155" s="53">
        <v>1000</v>
      </c>
      <c r="C155" s="53" t="s">
        <v>238</v>
      </c>
      <c r="D155" s="75" t="s">
        <v>237</v>
      </c>
      <c r="E155" s="78" t="str">
        <f t="shared" si="3"/>
        <v>ФАЙЛ</v>
      </c>
      <c r="P155" s="33"/>
    </row>
    <row r="156" spans="1:16" ht="19.899999999999999" customHeight="1" x14ac:dyDescent="0.25">
      <c r="A156" s="56">
        <v>350</v>
      </c>
      <c r="B156" s="53">
        <v>1000</v>
      </c>
      <c r="C156" s="53" t="s">
        <v>236</v>
      </c>
      <c r="D156" s="75" t="s">
        <v>235</v>
      </c>
      <c r="E156" s="78" t="str">
        <f t="shared" si="3"/>
        <v>ФАЙЛ</v>
      </c>
      <c r="P156" s="33"/>
    </row>
    <row r="157" spans="1:16" ht="19.899999999999999" customHeight="1" x14ac:dyDescent="0.25">
      <c r="A157" s="56">
        <v>400</v>
      </c>
      <c r="B157" s="53">
        <v>1000</v>
      </c>
      <c r="C157" s="53" t="s">
        <v>234</v>
      </c>
      <c r="D157" s="75" t="s">
        <v>233</v>
      </c>
      <c r="E157" s="78" t="str">
        <f t="shared" si="3"/>
        <v>ФАЙЛ</v>
      </c>
      <c r="P157" s="33"/>
    </row>
    <row r="158" spans="1:16" ht="19.899999999999999" customHeight="1" x14ac:dyDescent="0.25">
      <c r="A158" s="56">
        <v>450</v>
      </c>
      <c r="B158" s="53">
        <v>1000</v>
      </c>
      <c r="C158" s="53" t="s">
        <v>232</v>
      </c>
      <c r="D158" s="75" t="s">
        <v>231</v>
      </c>
      <c r="E158" s="78" t="str">
        <f t="shared" si="3"/>
        <v>ФАЙЛ</v>
      </c>
      <c r="P158" s="31"/>
    </row>
    <row r="159" spans="1:16" ht="19.899999999999999" customHeight="1" x14ac:dyDescent="0.25">
      <c r="A159" s="56">
        <v>500</v>
      </c>
      <c r="B159" s="53">
        <v>1000</v>
      </c>
      <c r="C159" s="53" t="s">
        <v>230</v>
      </c>
      <c r="D159" s="75" t="s">
        <v>229</v>
      </c>
      <c r="E159" s="78" t="str">
        <f t="shared" si="3"/>
        <v>ФАЙЛ</v>
      </c>
      <c r="P159" s="31"/>
    </row>
    <row r="160" spans="1:16" ht="19.899999999999999" customHeight="1" x14ac:dyDescent="0.25">
      <c r="A160" s="57">
        <v>600</v>
      </c>
      <c r="B160" s="58">
        <v>1000</v>
      </c>
      <c r="C160" s="58" t="s">
        <v>228</v>
      </c>
      <c r="D160" s="71" t="s">
        <v>227</v>
      </c>
      <c r="E160" s="78" t="str">
        <f t="shared" si="3"/>
        <v>ФАЙЛ</v>
      </c>
      <c r="P160" s="31"/>
    </row>
    <row r="161" spans="1:16" ht="19.899999999999999" customHeight="1" x14ac:dyDescent="0.25">
      <c r="P161" s="31"/>
    </row>
    <row r="162" spans="1:16" ht="19.899999999999999" customHeight="1" x14ac:dyDescent="0.25">
      <c r="P162" s="33"/>
    </row>
    <row r="163" spans="1:16" ht="19.899999999999999" customHeight="1" x14ac:dyDescent="0.25">
      <c r="A163" s="161" t="s">
        <v>829</v>
      </c>
      <c r="B163" s="162"/>
      <c r="C163" s="162"/>
      <c r="D163" s="162"/>
      <c r="E163" s="163"/>
      <c r="F163" s="13"/>
      <c r="G163" s="12"/>
      <c r="H163" s="12"/>
      <c r="I163" s="12"/>
      <c r="J163" s="12"/>
      <c r="K163" s="11"/>
      <c r="P163" s="33"/>
    </row>
    <row r="164" spans="1:16" ht="19.899999999999999" customHeight="1" x14ac:dyDescent="0.25">
      <c r="A164" s="9" t="s">
        <v>45</v>
      </c>
      <c r="B164" s="9" t="s">
        <v>44</v>
      </c>
      <c r="C164" s="9" t="s">
        <v>19</v>
      </c>
      <c r="D164" s="9" t="s">
        <v>18</v>
      </c>
      <c r="E164" s="94" t="s">
        <v>887</v>
      </c>
      <c r="F164" s="7"/>
      <c r="G164" s="6"/>
      <c r="H164" s="6"/>
      <c r="I164" s="6"/>
      <c r="J164" s="6"/>
      <c r="K164" s="5"/>
      <c r="P164" s="33"/>
    </row>
    <row r="165" spans="1:16" ht="19.899999999999999" customHeight="1" x14ac:dyDescent="0.25">
      <c r="A165" s="54">
        <v>400</v>
      </c>
      <c r="B165" s="55">
        <v>800</v>
      </c>
      <c r="C165" s="55" t="s">
        <v>226</v>
      </c>
      <c r="D165" s="67" t="s">
        <v>225</v>
      </c>
      <c r="E165" s="96" t="str">
        <f>HYPERLINK("9.Фланцы основания сплошные"&amp;"/"&amp;C165&amp;" "&amp;D165&amp;".step","ФАЙЛ")</f>
        <v>ФАЙЛ</v>
      </c>
      <c r="F165" s="89"/>
      <c r="G165" s="6"/>
      <c r="H165" s="6"/>
      <c r="I165" s="6"/>
      <c r="J165" s="6"/>
      <c r="K165" s="5"/>
      <c r="P165" s="33"/>
    </row>
    <row r="166" spans="1:16" ht="19.899999999999999" customHeight="1" x14ac:dyDescent="0.25">
      <c r="A166" s="56">
        <v>600</v>
      </c>
      <c r="B166" s="53">
        <v>800</v>
      </c>
      <c r="C166" s="53" t="s">
        <v>224</v>
      </c>
      <c r="D166" s="68" t="s">
        <v>223</v>
      </c>
      <c r="E166" s="96" t="str">
        <f t="shared" ref="E166:E176" si="4">HYPERLINK("9.Фланцы основания сплошные"&amp;"/"&amp;C166&amp;" "&amp;D166&amp;".step","ФАЙЛ")</f>
        <v>ФАЙЛ</v>
      </c>
      <c r="F166" s="89"/>
      <c r="G166" s="6"/>
      <c r="H166" s="6"/>
      <c r="I166" s="6"/>
      <c r="J166" s="6"/>
      <c r="K166" s="5"/>
      <c r="P166" s="33"/>
    </row>
    <row r="167" spans="1:16" ht="19.899999999999999" customHeight="1" x14ac:dyDescent="0.25">
      <c r="A167" s="56">
        <v>800</v>
      </c>
      <c r="B167" s="53">
        <v>800</v>
      </c>
      <c r="C167" s="53" t="s">
        <v>222</v>
      </c>
      <c r="D167" s="68" t="s">
        <v>221</v>
      </c>
      <c r="E167" s="96" t="str">
        <f t="shared" si="4"/>
        <v>ФАЙЛ</v>
      </c>
      <c r="F167" s="89"/>
      <c r="G167" s="6"/>
      <c r="H167" s="6"/>
      <c r="I167" s="6"/>
      <c r="J167" s="6"/>
      <c r="K167" s="5"/>
      <c r="P167" s="33"/>
    </row>
    <row r="168" spans="1:16" ht="19.899999999999999" customHeight="1" x14ac:dyDescent="0.25">
      <c r="A168" s="15">
        <v>1000</v>
      </c>
      <c r="B168" s="1">
        <v>800</v>
      </c>
      <c r="C168" s="53" t="s">
        <v>220</v>
      </c>
      <c r="D168" s="68" t="s">
        <v>219</v>
      </c>
      <c r="E168" s="96" t="str">
        <f t="shared" si="4"/>
        <v>ФАЙЛ</v>
      </c>
      <c r="F168" s="89"/>
      <c r="G168" s="6"/>
      <c r="H168" s="6"/>
      <c r="I168" s="6"/>
      <c r="J168" s="6"/>
      <c r="K168" s="5"/>
      <c r="P168" s="33"/>
    </row>
    <row r="169" spans="1:16" ht="19.899999999999999" customHeight="1" x14ac:dyDescent="0.25">
      <c r="A169" s="15">
        <v>400</v>
      </c>
      <c r="B169" s="1">
        <v>1000</v>
      </c>
      <c r="C169" s="53" t="s">
        <v>218</v>
      </c>
      <c r="D169" s="68" t="s">
        <v>217</v>
      </c>
      <c r="E169" s="96" t="str">
        <f t="shared" si="4"/>
        <v>ФАЙЛ</v>
      </c>
      <c r="F169" s="89"/>
      <c r="G169" s="6"/>
      <c r="H169" s="6"/>
      <c r="I169" s="6"/>
      <c r="J169" s="6"/>
      <c r="K169" s="5"/>
      <c r="P169" s="33"/>
    </row>
    <row r="170" spans="1:16" ht="19.899999999999999" customHeight="1" x14ac:dyDescent="0.25">
      <c r="A170" s="15">
        <v>600</v>
      </c>
      <c r="B170" s="1">
        <v>1000</v>
      </c>
      <c r="C170" s="53" t="s">
        <v>216</v>
      </c>
      <c r="D170" s="68" t="s">
        <v>215</v>
      </c>
      <c r="E170" s="96" t="str">
        <f t="shared" si="4"/>
        <v>ФАЙЛ</v>
      </c>
      <c r="F170" s="89"/>
      <c r="G170" s="6"/>
      <c r="H170" s="6"/>
      <c r="I170" s="6"/>
      <c r="J170" s="6"/>
      <c r="K170" s="5"/>
      <c r="P170" s="33"/>
    </row>
    <row r="171" spans="1:16" ht="19.899999999999999" customHeight="1" x14ac:dyDescent="0.25">
      <c r="A171" s="15">
        <v>800</v>
      </c>
      <c r="B171" s="1">
        <v>1000</v>
      </c>
      <c r="C171" s="53" t="s">
        <v>214</v>
      </c>
      <c r="D171" s="68" t="s">
        <v>213</v>
      </c>
      <c r="E171" s="96" t="str">
        <f t="shared" si="4"/>
        <v>ФАЙЛ</v>
      </c>
      <c r="F171" s="89"/>
      <c r="G171" s="6"/>
      <c r="H171" s="6"/>
      <c r="I171" s="6"/>
      <c r="J171" s="6"/>
      <c r="K171" s="5"/>
      <c r="P171" s="33"/>
    </row>
    <row r="172" spans="1:16" ht="19.899999999999999" customHeight="1" x14ac:dyDescent="0.25">
      <c r="A172" s="15">
        <v>1000</v>
      </c>
      <c r="B172" s="1">
        <v>1000</v>
      </c>
      <c r="C172" s="53" t="s">
        <v>212</v>
      </c>
      <c r="D172" s="68" t="s">
        <v>211</v>
      </c>
      <c r="E172" s="96" t="str">
        <f t="shared" si="4"/>
        <v>ФАЙЛ</v>
      </c>
      <c r="F172" s="89"/>
      <c r="G172" s="6"/>
      <c r="H172" s="6"/>
      <c r="I172" s="6"/>
      <c r="J172" s="6"/>
      <c r="K172" s="5"/>
      <c r="P172" s="33"/>
    </row>
    <row r="173" spans="1:16" ht="19.899999999999999" customHeight="1" x14ac:dyDescent="0.25">
      <c r="A173" s="15">
        <v>200</v>
      </c>
      <c r="B173" s="1">
        <v>800</v>
      </c>
      <c r="C173" s="53" t="s">
        <v>210</v>
      </c>
      <c r="D173" s="68" t="s">
        <v>209</v>
      </c>
      <c r="E173" s="96" t="str">
        <f t="shared" si="4"/>
        <v>ФАЙЛ</v>
      </c>
      <c r="F173" s="89"/>
      <c r="G173" s="6"/>
      <c r="H173" s="6"/>
      <c r="I173" s="6"/>
      <c r="J173" s="6"/>
      <c r="K173" s="5"/>
      <c r="P173" s="33"/>
    </row>
    <row r="174" spans="1:16" ht="19.899999999999999" customHeight="1" x14ac:dyDescent="0.25">
      <c r="A174" s="15">
        <v>400</v>
      </c>
      <c r="B174" s="1">
        <v>800</v>
      </c>
      <c r="C174" s="53" t="s">
        <v>208</v>
      </c>
      <c r="D174" s="68" t="s">
        <v>207</v>
      </c>
      <c r="E174" s="96" t="str">
        <f t="shared" si="4"/>
        <v>ФАЙЛ</v>
      </c>
      <c r="F174" s="47"/>
      <c r="G174" s="3"/>
      <c r="H174" s="3"/>
      <c r="I174" s="3"/>
      <c r="J174" s="3"/>
      <c r="K174" s="2"/>
      <c r="P174" s="31"/>
    </row>
    <row r="175" spans="1:16" ht="19.899999999999999" customHeight="1" x14ac:dyDescent="0.25">
      <c r="A175" s="15">
        <v>200</v>
      </c>
      <c r="B175" s="1">
        <v>1000</v>
      </c>
      <c r="C175" s="53" t="s">
        <v>206</v>
      </c>
      <c r="D175" s="75" t="s">
        <v>205</v>
      </c>
      <c r="E175" s="96" t="str">
        <f t="shared" si="4"/>
        <v>ФАЙЛ</v>
      </c>
      <c r="P175" s="31"/>
    </row>
    <row r="176" spans="1:16" ht="19.899999999999999" customHeight="1" x14ac:dyDescent="0.25">
      <c r="A176" s="24">
        <v>400</v>
      </c>
      <c r="B176" s="23">
        <v>1000</v>
      </c>
      <c r="C176" s="58" t="s">
        <v>204</v>
      </c>
      <c r="D176" s="71" t="s">
        <v>203</v>
      </c>
      <c r="E176" s="78" t="str">
        <f t="shared" si="4"/>
        <v>ФАЙЛ</v>
      </c>
      <c r="P176" s="31"/>
    </row>
    <row r="177" spans="1:16" ht="19.899999999999999" customHeight="1" x14ac:dyDescent="0.25">
      <c r="P177" s="31"/>
    </row>
    <row r="178" spans="1:16" ht="19.899999999999999" customHeight="1" x14ac:dyDescent="0.25">
      <c r="P178" s="33"/>
    </row>
    <row r="179" spans="1:16" ht="19.899999999999999" customHeight="1" x14ac:dyDescent="0.25">
      <c r="A179" s="161" t="s">
        <v>830</v>
      </c>
      <c r="B179" s="162"/>
      <c r="C179" s="162"/>
      <c r="D179" s="162"/>
      <c r="E179" s="163"/>
      <c r="F179" s="13"/>
      <c r="G179" s="12"/>
      <c r="H179" s="12"/>
      <c r="I179" s="12"/>
      <c r="J179" s="12"/>
      <c r="K179" s="11"/>
      <c r="P179" s="33"/>
    </row>
    <row r="180" spans="1:16" ht="19.899999999999999" customHeight="1" x14ac:dyDescent="0.25">
      <c r="A180" s="9" t="s">
        <v>45</v>
      </c>
      <c r="B180" s="9" t="s">
        <v>44</v>
      </c>
      <c r="C180" s="9" t="s">
        <v>19</v>
      </c>
      <c r="D180" s="9" t="s">
        <v>18</v>
      </c>
      <c r="E180" s="94" t="s">
        <v>887</v>
      </c>
      <c r="F180" s="7"/>
      <c r="G180" s="6"/>
      <c r="H180" s="6"/>
      <c r="I180" s="6"/>
      <c r="J180" s="6"/>
      <c r="K180" s="5"/>
      <c r="P180" s="33"/>
    </row>
    <row r="181" spans="1:16" ht="19.899999999999999" customHeight="1" x14ac:dyDescent="0.25">
      <c r="A181" s="54">
        <v>400</v>
      </c>
      <c r="B181" s="55">
        <v>800</v>
      </c>
      <c r="C181" s="55" t="s">
        <v>202</v>
      </c>
      <c r="D181" s="67" t="s">
        <v>201</v>
      </c>
      <c r="E181" s="78" t="str">
        <f>HYPERLINK("10.Фланцы основания вентилируемые"&amp;"/"&amp;C181&amp;" "&amp;D181&amp;".step","ФАЙЛ")</f>
        <v>ФАЙЛ</v>
      </c>
      <c r="F181" s="89"/>
      <c r="G181" s="6"/>
      <c r="H181" s="6"/>
      <c r="I181" s="6"/>
      <c r="J181" s="6"/>
      <c r="K181" s="5"/>
      <c r="P181" s="33"/>
    </row>
    <row r="182" spans="1:16" ht="19.899999999999999" customHeight="1" x14ac:dyDescent="0.25">
      <c r="A182" s="56">
        <v>600</v>
      </c>
      <c r="B182" s="53">
        <v>800</v>
      </c>
      <c r="C182" s="53" t="s">
        <v>200</v>
      </c>
      <c r="D182" s="68" t="s">
        <v>199</v>
      </c>
      <c r="E182" s="78" t="str">
        <f t="shared" ref="E182:E192" si="5">HYPERLINK("10.Фланцы основания вентилируемые"&amp;"/"&amp;C182&amp;" "&amp;D182&amp;".step","ФАЙЛ")</f>
        <v>ФАЙЛ</v>
      </c>
      <c r="F182" s="89"/>
      <c r="G182" s="6"/>
      <c r="H182" s="6"/>
      <c r="I182" s="6"/>
      <c r="J182" s="6"/>
      <c r="K182" s="5"/>
      <c r="P182" s="33"/>
    </row>
    <row r="183" spans="1:16" ht="19.899999999999999" customHeight="1" x14ac:dyDescent="0.25">
      <c r="A183" s="56">
        <v>800</v>
      </c>
      <c r="B183" s="53">
        <v>800</v>
      </c>
      <c r="C183" s="53" t="s">
        <v>198</v>
      </c>
      <c r="D183" s="68" t="s">
        <v>197</v>
      </c>
      <c r="E183" s="78" t="str">
        <f t="shared" si="5"/>
        <v>ФАЙЛ</v>
      </c>
      <c r="F183" s="89"/>
      <c r="G183" s="6"/>
      <c r="H183" s="6"/>
      <c r="I183" s="6"/>
      <c r="J183" s="6"/>
      <c r="K183" s="5"/>
      <c r="P183" s="33"/>
    </row>
    <row r="184" spans="1:16" ht="19.899999999999999" customHeight="1" x14ac:dyDescent="0.25">
      <c r="A184" s="56">
        <v>1000</v>
      </c>
      <c r="B184" s="53">
        <v>800</v>
      </c>
      <c r="C184" s="53" t="s">
        <v>196</v>
      </c>
      <c r="D184" s="68" t="s">
        <v>195</v>
      </c>
      <c r="E184" s="78" t="str">
        <f t="shared" si="5"/>
        <v>ФАЙЛ</v>
      </c>
      <c r="F184" s="89"/>
      <c r="G184" s="6"/>
      <c r="H184" s="6"/>
      <c r="I184" s="6"/>
      <c r="J184" s="6"/>
      <c r="K184" s="5"/>
      <c r="P184" s="33"/>
    </row>
    <row r="185" spans="1:16" ht="19.899999999999999" customHeight="1" x14ac:dyDescent="0.25">
      <c r="A185" s="56">
        <v>400</v>
      </c>
      <c r="B185" s="53">
        <v>1000</v>
      </c>
      <c r="C185" s="53" t="s">
        <v>194</v>
      </c>
      <c r="D185" s="68" t="s">
        <v>193</v>
      </c>
      <c r="E185" s="78" t="str">
        <f t="shared" si="5"/>
        <v>ФАЙЛ</v>
      </c>
      <c r="F185" s="89"/>
      <c r="G185" s="6"/>
      <c r="H185" s="6"/>
      <c r="I185" s="6"/>
      <c r="J185" s="6"/>
      <c r="K185" s="5"/>
      <c r="P185" s="33"/>
    </row>
    <row r="186" spans="1:16" ht="19.899999999999999" customHeight="1" x14ac:dyDescent="0.25">
      <c r="A186" s="15">
        <v>600</v>
      </c>
      <c r="B186" s="1">
        <v>1000</v>
      </c>
      <c r="C186" s="53" t="s">
        <v>192</v>
      </c>
      <c r="D186" s="68" t="s">
        <v>191</v>
      </c>
      <c r="E186" s="78" t="str">
        <f t="shared" si="5"/>
        <v>ФАЙЛ</v>
      </c>
      <c r="F186" s="89"/>
      <c r="G186" s="6"/>
      <c r="H186" s="6"/>
      <c r="I186" s="6"/>
      <c r="J186" s="6"/>
      <c r="K186" s="5"/>
      <c r="P186" s="33"/>
    </row>
    <row r="187" spans="1:16" ht="19.899999999999999" customHeight="1" x14ac:dyDescent="0.25">
      <c r="A187" s="15">
        <v>800</v>
      </c>
      <c r="B187" s="1">
        <v>1000</v>
      </c>
      <c r="C187" s="53" t="s">
        <v>190</v>
      </c>
      <c r="D187" s="68" t="s">
        <v>189</v>
      </c>
      <c r="E187" s="78" t="str">
        <f t="shared" si="5"/>
        <v>ФАЙЛ</v>
      </c>
      <c r="F187" s="89"/>
      <c r="G187" s="6"/>
      <c r="H187" s="6"/>
      <c r="I187" s="6"/>
      <c r="J187" s="6"/>
      <c r="K187" s="5"/>
      <c r="P187" s="33"/>
    </row>
    <row r="188" spans="1:16" ht="19.899999999999999" customHeight="1" x14ac:dyDescent="0.25">
      <c r="A188" s="15">
        <v>1000</v>
      </c>
      <c r="B188" s="1">
        <v>1000</v>
      </c>
      <c r="C188" s="53" t="s">
        <v>188</v>
      </c>
      <c r="D188" s="68" t="s">
        <v>187</v>
      </c>
      <c r="E188" s="78" t="str">
        <f t="shared" si="5"/>
        <v>ФАЙЛ</v>
      </c>
      <c r="F188" s="89"/>
      <c r="G188" s="6"/>
      <c r="H188" s="6"/>
      <c r="I188" s="6"/>
      <c r="J188" s="6"/>
      <c r="K188" s="5"/>
      <c r="P188" s="33"/>
    </row>
    <row r="189" spans="1:16" ht="19.899999999999999" customHeight="1" x14ac:dyDescent="0.25">
      <c r="A189" s="15">
        <v>200</v>
      </c>
      <c r="B189" s="1">
        <v>800</v>
      </c>
      <c r="C189" s="53" t="s">
        <v>186</v>
      </c>
      <c r="D189" s="68" t="s">
        <v>185</v>
      </c>
      <c r="E189" s="78" t="str">
        <f t="shared" si="5"/>
        <v>ФАЙЛ</v>
      </c>
      <c r="F189" s="89"/>
      <c r="G189" s="6"/>
      <c r="H189" s="6"/>
      <c r="I189" s="6"/>
      <c r="J189" s="6"/>
      <c r="K189" s="5"/>
      <c r="P189" s="33"/>
    </row>
    <row r="190" spans="1:16" ht="19.899999999999999" customHeight="1" x14ac:dyDescent="0.25">
      <c r="A190" s="15">
        <v>400</v>
      </c>
      <c r="B190" s="1">
        <v>800</v>
      </c>
      <c r="C190" s="53" t="s">
        <v>184</v>
      </c>
      <c r="D190" s="68" t="s">
        <v>183</v>
      </c>
      <c r="E190" s="78" t="str">
        <f t="shared" si="5"/>
        <v>ФАЙЛ</v>
      </c>
      <c r="F190" s="47"/>
      <c r="G190" s="3"/>
      <c r="H190" s="3"/>
      <c r="I190" s="3"/>
      <c r="J190" s="3"/>
      <c r="K190" s="2"/>
      <c r="P190" s="31"/>
    </row>
    <row r="191" spans="1:16" ht="19.899999999999999" customHeight="1" x14ac:dyDescent="0.25">
      <c r="A191" s="15">
        <v>200</v>
      </c>
      <c r="B191" s="1">
        <v>1000</v>
      </c>
      <c r="C191" s="53" t="s">
        <v>182</v>
      </c>
      <c r="D191" s="75" t="s">
        <v>181</v>
      </c>
      <c r="E191" s="78" t="str">
        <f t="shared" si="5"/>
        <v>ФАЙЛ</v>
      </c>
      <c r="P191" s="31"/>
    </row>
    <row r="192" spans="1:16" ht="19.899999999999999" customHeight="1" x14ac:dyDescent="0.25">
      <c r="A192" s="24">
        <v>400</v>
      </c>
      <c r="B192" s="23">
        <v>1000</v>
      </c>
      <c r="C192" s="58" t="s">
        <v>180</v>
      </c>
      <c r="D192" s="71" t="s">
        <v>179</v>
      </c>
      <c r="E192" s="78" t="str">
        <f t="shared" si="5"/>
        <v>ФАЙЛ</v>
      </c>
      <c r="P192" s="31"/>
    </row>
    <row r="193" spans="1:16" ht="19.899999999999999" customHeight="1" x14ac:dyDescent="0.25">
      <c r="P193" s="31"/>
    </row>
    <row r="194" spans="1:16" ht="19.899999999999999" customHeight="1" x14ac:dyDescent="0.25">
      <c r="P194" s="33"/>
    </row>
    <row r="195" spans="1:16" ht="19.899999999999999" customHeight="1" x14ac:dyDescent="0.25">
      <c r="A195" s="161" t="s">
        <v>831</v>
      </c>
      <c r="B195" s="162"/>
      <c r="C195" s="162"/>
      <c r="D195" s="162"/>
      <c r="E195" s="163"/>
      <c r="F195" s="13"/>
      <c r="G195" s="12"/>
      <c r="H195" s="12"/>
      <c r="I195" s="12"/>
      <c r="J195" s="12"/>
      <c r="K195" s="11"/>
      <c r="P195" s="33"/>
    </row>
    <row r="196" spans="1:16" ht="19.899999999999999" customHeight="1" x14ac:dyDescent="0.25">
      <c r="A196" s="9" t="s">
        <v>45</v>
      </c>
      <c r="B196" s="9" t="s">
        <v>44</v>
      </c>
      <c r="C196" s="9" t="s">
        <v>19</v>
      </c>
      <c r="D196" s="9" t="s">
        <v>18</v>
      </c>
      <c r="E196" s="94" t="s">
        <v>887</v>
      </c>
      <c r="F196" s="7"/>
      <c r="G196" s="6"/>
      <c r="H196" s="6"/>
      <c r="I196" s="6"/>
      <c r="J196" s="6"/>
      <c r="K196" s="5"/>
      <c r="P196" s="33"/>
    </row>
    <row r="197" spans="1:16" ht="19.899999999999999" customHeight="1" x14ac:dyDescent="0.25">
      <c r="A197" s="16">
        <v>400</v>
      </c>
      <c r="B197" s="8">
        <v>800</v>
      </c>
      <c r="C197" s="55" t="s">
        <v>178</v>
      </c>
      <c r="D197" s="67" t="s">
        <v>177</v>
      </c>
      <c r="E197" s="96" t="str">
        <f>HYPERLINK("11.Панели нижние наборные"&amp;"/"&amp;C197&amp;" "&amp;D197&amp;".step","ФАЙЛ")</f>
        <v>ФАЙЛ</v>
      </c>
      <c r="F197" s="89"/>
      <c r="G197" s="6"/>
      <c r="H197" s="6"/>
      <c r="I197" s="6"/>
      <c r="J197" s="6"/>
      <c r="K197" s="5"/>
      <c r="P197" s="33"/>
    </row>
    <row r="198" spans="1:16" ht="19.899999999999999" customHeight="1" x14ac:dyDescent="0.25">
      <c r="A198" s="15">
        <v>600</v>
      </c>
      <c r="B198" s="1">
        <v>800</v>
      </c>
      <c r="C198" s="53" t="s">
        <v>176</v>
      </c>
      <c r="D198" s="68" t="s">
        <v>175</v>
      </c>
      <c r="E198" s="96" t="str">
        <f t="shared" ref="E198:E214" si="6">HYPERLINK("11.Панели нижние наборные"&amp;"/"&amp;C198&amp;" "&amp;D198&amp;".step","ФАЙЛ")</f>
        <v>ФАЙЛ</v>
      </c>
      <c r="F198" s="89"/>
      <c r="G198" s="6"/>
      <c r="H198" s="6"/>
      <c r="I198" s="6"/>
      <c r="J198" s="6"/>
      <c r="K198" s="5"/>
      <c r="P198" s="33"/>
    </row>
    <row r="199" spans="1:16" ht="19.899999999999999" customHeight="1" x14ac:dyDescent="0.25">
      <c r="A199" s="15">
        <v>800</v>
      </c>
      <c r="B199" s="1">
        <v>800</v>
      </c>
      <c r="C199" s="53" t="s">
        <v>174</v>
      </c>
      <c r="D199" s="68" t="s">
        <v>173</v>
      </c>
      <c r="E199" s="96" t="str">
        <f t="shared" si="6"/>
        <v>ФАЙЛ</v>
      </c>
      <c r="F199" s="89"/>
      <c r="G199" s="6"/>
      <c r="H199" s="6"/>
      <c r="I199" s="6"/>
      <c r="J199" s="6"/>
      <c r="K199" s="5"/>
      <c r="P199" s="33"/>
    </row>
    <row r="200" spans="1:16" ht="19.899999999999999" customHeight="1" x14ac:dyDescent="0.25">
      <c r="A200" s="15">
        <v>400</v>
      </c>
      <c r="B200" s="1">
        <v>1000</v>
      </c>
      <c r="C200" s="53" t="s">
        <v>172</v>
      </c>
      <c r="D200" s="68" t="s">
        <v>171</v>
      </c>
      <c r="E200" s="96" t="str">
        <f t="shared" si="6"/>
        <v>ФАЙЛ</v>
      </c>
      <c r="F200" s="89"/>
      <c r="G200" s="6"/>
      <c r="H200" s="6"/>
      <c r="I200" s="6"/>
      <c r="J200" s="6"/>
      <c r="K200" s="5"/>
      <c r="P200" s="33"/>
    </row>
    <row r="201" spans="1:16" ht="19.899999999999999" customHeight="1" x14ac:dyDescent="0.25">
      <c r="A201" s="15">
        <v>600</v>
      </c>
      <c r="B201" s="1">
        <v>1000</v>
      </c>
      <c r="C201" s="53" t="s">
        <v>170</v>
      </c>
      <c r="D201" s="68" t="s">
        <v>169</v>
      </c>
      <c r="E201" s="96" t="str">
        <f t="shared" si="6"/>
        <v>ФАЙЛ</v>
      </c>
      <c r="F201" s="89"/>
      <c r="G201" s="6"/>
      <c r="H201" s="6"/>
      <c r="I201" s="6"/>
      <c r="J201" s="6"/>
      <c r="K201" s="5"/>
      <c r="P201" s="33"/>
    </row>
    <row r="202" spans="1:16" ht="19.899999999999999" customHeight="1" x14ac:dyDescent="0.25">
      <c r="A202" s="15">
        <v>800</v>
      </c>
      <c r="B202" s="1">
        <v>1000</v>
      </c>
      <c r="C202" s="53" t="s">
        <v>168</v>
      </c>
      <c r="D202" s="68" t="s">
        <v>167</v>
      </c>
      <c r="E202" s="96" t="str">
        <f t="shared" si="6"/>
        <v>ФАЙЛ</v>
      </c>
      <c r="F202" s="89"/>
      <c r="G202" s="6"/>
      <c r="H202" s="6"/>
      <c r="I202" s="6"/>
      <c r="J202" s="6"/>
      <c r="K202" s="5"/>
      <c r="P202" s="33"/>
    </row>
    <row r="203" spans="1:16" ht="19.899999999999999" customHeight="1" x14ac:dyDescent="0.25">
      <c r="A203" s="15">
        <v>400</v>
      </c>
      <c r="B203" s="1">
        <v>100</v>
      </c>
      <c r="C203" s="53" t="s">
        <v>166</v>
      </c>
      <c r="D203" s="68" t="s">
        <v>165</v>
      </c>
      <c r="E203" s="96" t="str">
        <f t="shared" si="6"/>
        <v>ФАЙЛ</v>
      </c>
      <c r="F203" s="89"/>
      <c r="G203" s="6"/>
      <c r="H203" s="6"/>
      <c r="I203" s="6"/>
      <c r="J203" s="6"/>
      <c r="K203" s="5"/>
      <c r="P203" s="33"/>
    </row>
    <row r="204" spans="1:16" ht="19.899999999999999" customHeight="1" x14ac:dyDescent="0.25">
      <c r="A204" s="15">
        <v>600</v>
      </c>
      <c r="B204" s="1">
        <v>100</v>
      </c>
      <c r="C204" s="53" t="s">
        <v>164</v>
      </c>
      <c r="D204" s="68" t="s">
        <v>163</v>
      </c>
      <c r="E204" s="96" t="str">
        <f t="shared" si="6"/>
        <v>ФАЙЛ</v>
      </c>
      <c r="F204" s="47"/>
      <c r="G204" s="3"/>
      <c r="H204" s="3"/>
      <c r="I204" s="3"/>
      <c r="J204" s="3"/>
      <c r="K204" s="2"/>
      <c r="P204" s="33"/>
    </row>
    <row r="205" spans="1:16" ht="19.899999999999999" customHeight="1" x14ac:dyDescent="0.25">
      <c r="A205" s="15">
        <v>800</v>
      </c>
      <c r="B205" s="1">
        <v>100</v>
      </c>
      <c r="C205" s="53" t="s">
        <v>162</v>
      </c>
      <c r="D205" s="75" t="s">
        <v>161</v>
      </c>
      <c r="E205" s="96" t="str">
        <f t="shared" si="6"/>
        <v>ФАЙЛ</v>
      </c>
      <c r="P205" s="33"/>
    </row>
    <row r="206" spans="1:16" ht="19.899999999999999" customHeight="1" x14ac:dyDescent="0.25">
      <c r="A206" s="15">
        <v>400</v>
      </c>
      <c r="B206" s="1">
        <v>200</v>
      </c>
      <c r="C206" s="53" t="s">
        <v>160</v>
      </c>
      <c r="D206" s="75" t="s">
        <v>159</v>
      </c>
      <c r="E206" s="96" t="str">
        <f t="shared" si="6"/>
        <v>ФАЙЛ</v>
      </c>
      <c r="P206" s="33"/>
    </row>
    <row r="207" spans="1:16" ht="19.899999999999999" customHeight="1" x14ac:dyDescent="0.25">
      <c r="A207" s="15">
        <v>600</v>
      </c>
      <c r="B207" s="1">
        <v>200</v>
      </c>
      <c r="C207" s="53" t="s">
        <v>158</v>
      </c>
      <c r="D207" s="75" t="s">
        <v>157</v>
      </c>
      <c r="E207" s="96" t="str">
        <f t="shared" si="6"/>
        <v>ФАЙЛ</v>
      </c>
      <c r="P207" s="33"/>
    </row>
    <row r="208" spans="1:16" ht="19.899999999999999" customHeight="1" x14ac:dyDescent="0.25">
      <c r="A208" s="15">
        <v>800</v>
      </c>
      <c r="B208" s="1">
        <v>200</v>
      </c>
      <c r="C208" s="53" t="s">
        <v>156</v>
      </c>
      <c r="D208" s="75" t="s">
        <v>155</v>
      </c>
      <c r="E208" s="96" t="str">
        <f t="shared" si="6"/>
        <v>ФАЙЛ</v>
      </c>
      <c r="P208" s="33"/>
    </row>
    <row r="209" spans="1:16" ht="19.899999999999999" customHeight="1" x14ac:dyDescent="0.25">
      <c r="A209" s="15">
        <v>400</v>
      </c>
      <c r="B209" s="1">
        <v>100</v>
      </c>
      <c r="C209" s="53" t="s">
        <v>154</v>
      </c>
      <c r="D209" s="75" t="s">
        <v>153</v>
      </c>
      <c r="E209" s="96" t="str">
        <f t="shared" si="6"/>
        <v>ФАЙЛ</v>
      </c>
      <c r="P209" s="33"/>
    </row>
    <row r="210" spans="1:16" ht="19.899999999999999" customHeight="1" x14ac:dyDescent="0.25">
      <c r="A210" s="15">
        <v>600</v>
      </c>
      <c r="B210" s="1">
        <v>100</v>
      </c>
      <c r="C210" s="53" t="s">
        <v>152</v>
      </c>
      <c r="D210" s="75" t="s">
        <v>151</v>
      </c>
      <c r="E210" s="96" t="str">
        <f t="shared" si="6"/>
        <v>ФАЙЛ</v>
      </c>
      <c r="P210" s="33"/>
    </row>
    <row r="211" spans="1:16" ht="19.899999999999999" customHeight="1" x14ac:dyDescent="0.25">
      <c r="A211" s="15">
        <v>800</v>
      </c>
      <c r="B211" s="1">
        <v>100</v>
      </c>
      <c r="C211" s="53" t="s">
        <v>150</v>
      </c>
      <c r="D211" s="75" t="s">
        <v>149</v>
      </c>
      <c r="E211" s="96" t="str">
        <f t="shared" si="6"/>
        <v>ФАЙЛ</v>
      </c>
      <c r="P211" s="33"/>
    </row>
    <row r="212" spans="1:16" ht="19.899999999999999" customHeight="1" x14ac:dyDescent="0.25">
      <c r="A212" s="15">
        <v>400</v>
      </c>
      <c r="B212" s="1">
        <v>200</v>
      </c>
      <c r="C212" s="53" t="s">
        <v>148</v>
      </c>
      <c r="D212" s="75" t="s">
        <v>147</v>
      </c>
      <c r="E212" s="96" t="str">
        <f t="shared" si="6"/>
        <v>ФАЙЛ</v>
      </c>
      <c r="P212" s="31"/>
    </row>
    <row r="213" spans="1:16" ht="19.899999999999999" customHeight="1" x14ac:dyDescent="0.25">
      <c r="A213" s="15">
        <v>600</v>
      </c>
      <c r="B213" s="1">
        <v>200</v>
      </c>
      <c r="C213" s="53" t="s">
        <v>146</v>
      </c>
      <c r="D213" s="75" t="s">
        <v>145</v>
      </c>
      <c r="E213" s="96" t="str">
        <f t="shared" si="6"/>
        <v>ФАЙЛ</v>
      </c>
      <c r="P213" s="31"/>
    </row>
    <row r="214" spans="1:16" ht="19.899999999999999" customHeight="1" x14ac:dyDescent="0.25">
      <c r="A214" s="24">
        <v>800</v>
      </c>
      <c r="B214" s="23">
        <v>200</v>
      </c>
      <c r="C214" s="58" t="s">
        <v>144</v>
      </c>
      <c r="D214" s="71" t="s">
        <v>143</v>
      </c>
      <c r="E214" s="78" t="str">
        <f t="shared" si="6"/>
        <v>ФАЙЛ</v>
      </c>
      <c r="P214" s="31"/>
    </row>
    <row r="215" spans="1:16" s="31" customFormat="1" ht="19.899999999999999" customHeight="1" x14ac:dyDescent="0.25">
      <c r="A215" s="79"/>
      <c r="B215" s="79"/>
      <c r="C215" s="77"/>
      <c r="D215" s="75"/>
      <c r="E215" s="110"/>
    </row>
    <row r="216" spans="1:16" ht="19.899999999999999" customHeight="1" x14ac:dyDescent="0.25">
      <c r="P216" s="33"/>
    </row>
    <row r="217" spans="1:16" ht="19.899999999999999" customHeight="1" x14ac:dyDescent="0.25">
      <c r="A217" s="161" t="s">
        <v>832</v>
      </c>
      <c r="B217" s="162"/>
      <c r="C217" s="162"/>
      <c r="D217" s="162"/>
      <c r="E217" s="162"/>
      <c r="F217" s="146"/>
      <c r="G217" s="147"/>
      <c r="H217" s="147"/>
      <c r="I217" s="147"/>
      <c r="J217" s="147"/>
      <c r="K217" s="148"/>
      <c r="P217" s="33"/>
    </row>
    <row r="218" spans="1:16" ht="19.899999999999999" customHeight="1" x14ac:dyDescent="0.25">
      <c r="A218" s="26" t="s">
        <v>82</v>
      </c>
      <c r="B218" s="25" t="s">
        <v>44</v>
      </c>
      <c r="C218" s="25" t="s">
        <v>19</v>
      </c>
      <c r="D218" s="25" t="s">
        <v>18</v>
      </c>
      <c r="E218" s="52" t="s">
        <v>887</v>
      </c>
      <c r="F218" s="149"/>
      <c r="G218" s="150"/>
      <c r="H218" s="150"/>
      <c r="I218" s="150"/>
      <c r="J218" s="150"/>
      <c r="K218" s="151"/>
      <c r="P218" s="33"/>
    </row>
    <row r="219" spans="1:16" ht="19.899999999999999" customHeight="1" x14ac:dyDescent="0.25">
      <c r="A219" s="16">
        <v>2000</v>
      </c>
      <c r="B219" s="8" t="s">
        <v>37</v>
      </c>
      <c r="C219" s="55" t="s">
        <v>142</v>
      </c>
      <c r="D219" s="67" t="s">
        <v>141</v>
      </c>
      <c r="E219" s="108" t="s">
        <v>885</v>
      </c>
      <c r="F219" s="149"/>
      <c r="G219" s="150"/>
      <c r="H219" s="150"/>
      <c r="I219" s="150"/>
      <c r="J219" s="150"/>
      <c r="K219" s="151"/>
      <c r="P219" s="31"/>
    </row>
    <row r="220" spans="1:16" ht="19.899999999999999" customHeight="1" x14ac:dyDescent="0.25">
      <c r="A220" s="15" t="s">
        <v>37</v>
      </c>
      <c r="B220" s="1">
        <v>800</v>
      </c>
      <c r="C220" s="53" t="s">
        <v>140</v>
      </c>
      <c r="D220" s="68" t="s">
        <v>139</v>
      </c>
      <c r="E220" s="108" t="s">
        <v>885</v>
      </c>
      <c r="F220" s="149"/>
      <c r="G220" s="150"/>
      <c r="H220" s="150"/>
      <c r="I220" s="150"/>
      <c r="J220" s="150"/>
      <c r="K220" s="151"/>
      <c r="P220" s="31"/>
    </row>
    <row r="221" spans="1:16" ht="19.899999999999999" customHeight="1" x14ac:dyDescent="0.25">
      <c r="A221" s="24" t="s">
        <v>37</v>
      </c>
      <c r="B221" s="23">
        <v>1000</v>
      </c>
      <c r="C221" s="58" t="s">
        <v>138</v>
      </c>
      <c r="D221" s="71" t="s">
        <v>137</v>
      </c>
      <c r="E221" s="108" t="s">
        <v>885</v>
      </c>
      <c r="F221" s="149"/>
      <c r="G221" s="150"/>
      <c r="H221" s="150"/>
      <c r="I221" s="150"/>
      <c r="J221" s="150"/>
      <c r="K221" s="151"/>
      <c r="P221" s="31"/>
    </row>
    <row r="222" spans="1:16" ht="19.899999999999999" customHeight="1" x14ac:dyDescent="0.25">
      <c r="F222" s="149"/>
      <c r="G222" s="150"/>
      <c r="H222" s="150"/>
      <c r="I222" s="150"/>
      <c r="J222" s="150"/>
      <c r="K222" s="151"/>
      <c r="P222" s="31"/>
    </row>
    <row r="223" spans="1:16" ht="19.899999999999999" customHeight="1" x14ac:dyDescent="0.25">
      <c r="F223" s="149"/>
      <c r="G223" s="150"/>
      <c r="H223" s="150"/>
      <c r="I223" s="150"/>
      <c r="J223" s="150"/>
      <c r="K223" s="151"/>
      <c r="P223" s="33"/>
    </row>
    <row r="224" spans="1:16" ht="19.899999999999999" customHeight="1" x14ac:dyDescent="0.25">
      <c r="A224" s="161" t="s">
        <v>833</v>
      </c>
      <c r="B224" s="162"/>
      <c r="C224" s="162"/>
      <c r="D224" s="162"/>
      <c r="E224" s="162"/>
      <c r="F224" s="149"/>
      <c r="G224" s="150"/>
      <c r="H224" s="150"/>
      <c r="I224" s="150"/>
      <c r="J224" s="150"/>
      <c r="K224" s="151"/>
      <c r="P224" s="33"/>
    </row>
    <row r="225" spans="1:16" ht="19.899999999999999" customHeight="1" x14ac:dyDescent="0.25">
      <c r="A225" s="27" t="s">
        <v>82</v>
      </c>
      <c r="B225" s="27" t="s">
        <v>45</v>
      </c>
      <c r="C225" s="27" t="s">
        <v>19</v>
      </c>
      <c r="D225" s="27" t="s">
        <v>18</v>
      </c>
      <c r="E225" s="52" t="s">
        <v>887</v>
      </c>
      <c r="F225" s="149"/>
      <c r="G225" s="150"/>
      <c r="H225" s="150"/>
      <c r="I225" s="150"/>
      <c r="J225" s="150"/>
      <c r="K225" s="151"/>
      <c r="P225" s="31"/>
    </row>
    <row r="226" spans="1:16" ht="19.899999999999999" customHeight="1" x14ac:dyDescent="0.25">
      <c r="A226" s="16">
        <v>2000</v>
      </c>
      <c r="B226" s="8">
        <v>400</v>
      </c>
      <c r="C226" s="55" t="s">
        <v>136</v>
      </c>
      <c r="D226" s="67" t="s">
        <v>135</v>
      </c>
      <c r="E226" s="108" t="s">
        <v>885</v>
      </c>
      <c r="F226" s="149"/>
      <c r="G226" s="150"/>
      <c r="H226" s="150"/>
      <c r="I226" s="150"/>
      <c r="J226" s="150"/>
      <c r="K226" s="151"/>
      <c r="P226" s="31"/>
    </row>
    <row r="227" spans="1:16" ht="19.899999999999999" customHeight="1" x14ac:dyDescent="0.25">
      <c r="A227" s="24">
        <v>2000</v>
      </c>
      <c r="B227" s="23">
        <v>200</v>
      </c>
      <c r="C227" s="58" t="s">
        <v>134</v>
      </c>
      <c r="D227" s="71" t="s">
        <v>133</v>
      </c>
      <c r="E227" s="108" t="s">
        <v>885</v>
      </c>
      <c r="F227" s="149"/>
      <c r="G227" s="150"/>
      <c r="H227" s="150"/>
      <c r="I227" s="150"/>
      <c r="J227" s="150"/>
      <c r="K227" s="151"/>
      <c r="P227" s="31"/>
    </row>
    <row r="228" spans="1:16" ht="19.899999999999999" customHeight="1" x14ac:dyDescent="0.25">
      <c r="F228" s="152"/>
      <c r="G228" s="153"/>
      <c r="H228" s="153"/>
      <c r="I228" s="153"/>
      <c r="J228" s="153"/>
      <c r="K228" s="154"/>
      <c r="P228" s="31"/>
    </row>
    <row r="229" spans="1:16" s="31" customFormat="1" ht="19.899999999999999" customHeight="1" x14ac:dyDescent="0.25">
      <c r="F229" s="102"/>
      <c r="G229" s="102"/>
      <c r="H229" s="102"/>
      <c r="I229" s="102"/>
      <c r="J229" s="102"/>
      <c r="K229" s="102"/>
    </row>
    <row r="230" spans="1:16" ht="19.899999999999999" customHeight="1" x14ac:dyDescent="0.25">
      <c r="P230" s="33"/>
    </row>
    <row r="231" spans="1:16" ht="19.899999999999999" customHeight="1" x14ac:dyDescent="0.25">
      <c r="A231" s="187" t="s">
        <v>834</v>
      </c>
      <c r="B231" s="188"/>
      <c r="C231" s="188"/>
      <c r="D231" s="188"/>
      <c r="E231" s="188"/>
      <c r="F231" s="146"/>
      <c r="G231" s="147"/>
      <c r="H231" s="147"/>
      <c r="I231" s="147"/>
      <c r="J231" s="147"/>
      <c r="K231" s="148"/>
      <c r="P231" s="33"/>
    </row>
    <row r="232" spans="1:16" ht="19.899999999999999" customHeight="1" x14ac:dyDescent="0.25">
      <c r="A232" s="26" t="s">
        <v>82</v>
      </c>
      <c r="B232" s="25" t="s">
        <v>45</v>
      </c>
      <c r="C232" s="25" t="s">
        <v>19</v>
      </c>
      <c r="D232" s="25" t="s">
        <v>18</v>
      </c>
      <c r="E232" s="52" t="s">
        <v>887</v>
      </c>
      <c r="F232" s="149"/>
      <c r="G232" s="150"/>
      <c r="H232" s="150"/>
      <c r="I232" s="150"/>
      <c r="J232" s="150"/>
      <c r="K232" s="151"/>
      <c r="P232" s="33"/>
    </row>
    <row r="233" spans="1:16" ht="19.899999999999999" customHeight="1" x14ac:dyDescent="0.25">
      <c r="A233" s="16">
        <v>400</v>
      </c>
      <c r="B233" s="8">
        <v>800</v>
      </c>
      <c r="C233" s="55" t="s">
        <v>132</v>
      </c>
      <c r="D233" s="67" t="s">
        <v>131</v>
      </c>
      <c r="E233" s="99" t="str">
        <f t="shared" ref="E233:E238" si="7">HYPERLINK("14.Крыша и основание"&amp;"/"&amp;C233&amp;" "&amp;D233&amp;".step","ФАЙЛ")</f>
        <v>ФАЙЛ</v>
      </c>
      <c r="F233" s="149"/>
      <c r="G233" s="150"/>
      <c r="H233" s="150"/>
      <c r="I233" s="150"/>
      <c r="J233" s="150"/>
      <c r="K233" s="151"/>
      <c r="P233" s="33"/>
    </row>
    <row r="234" spans="1:16" ht="19.899999999999999" customHeight="1" x14ac:dyDescent="0.25">
      <c r="A234" s="15">
        <v>600</v>
      </c>
      <c r="B234" s="1">
        <v>800</v>
      </c>
      <c r="C234" s="53" t="s">
        <v>130</v>
      </c>
      <c r="D234" s="68" t="s">
        <v>129</v>
      </c>
      <c r="E234" s="99" t="str">
        <f t="shared" si="7"/>
        <v>ФАЙЛ</v>
      </c>
      <c r="F234" s="149"/>
      <c r="G234" s="150"/>
      <c r="H234" s="150"/>
      <c r="I234" s="150"/>
      <c r="J234" s="150"/>
      <c r="K234" s="151"/>
      <c r="P234" s="33"/>
    </row>
    <row r="235" spans="1:16" ht="19.899999999999999" customHeight="1" x14ac:dyDescent="0.25">
      <c r="A235" s="15">
        <v>800</v>
      </c>
      <c r="B235" s="1">
        <v>800</v>
      </c>
      <c r="C235" s="53" t="s">
        <v>128</v>
      </c>
      <c r="D235" s="68" t="s">
        <v>127</v>
      </c>
      <c r="E235" s="99" t="str">
        <f t="shared" si="7"/>
        <v>ФАЙЛ</v>
      </c>
      <c r="F235" s="149"/>
      <c r="G235" s="150"/>
      <c r="H235" s="150"/>
      <c r="I235" s="150"/>
      <c r="J235" s="150"/>
      <c r="K235" s="151"/>
      <c r="P235" s="33"/>
    </row>
    <row r="236" spans="1:16" ht="19.899999999999999" customHeight="1" x14ac:dyDescent="0.25">
      <c r="A236" s="15">
        <v>1000</v>
      </c>
      <c r="B236" s="53">
        <v>800</v>
      </c>
      <c r="C236" s="53" t="s">
        <v>126</v>
      </c>
      <c r="D236" s="68" t="s">
        <v>125</v>
      </c>
      <c r="E236" s="99" t="str">
        <f t="shared" si="7"/>
        <v>ФАЙЛ</v>
      </c>
      <c r="F236" s="149"/>
      <c r="G236" s="150"/>
      <c r="H236" s="150"/>
      <c r="I236" s="150"/>
      <c r="J236" s="150"/>
      <c r="K236" s="151"/>
      <c r="P236" s="33"/>
    </row>
    <row r="237" spans="1:16" ht="19.899999999999999" customHeight="1" x14ac:dyDescent="0.25">
      <c r="A237" s="15">
        <v>400</v>
      </c>
      <c r="B237" s="1">
        <v>1000</v>
      </c>
      <c r="C237" s="53" t="s">
        <v>124</v>
      </c>
      <c r="D237" s="68" t="s">
        <v>123</v>
      </c>
      <c r="E237" s="99" t="str">
        <f t="shared" si="7"/>
        <v>ФАЙЛ</v>
      </c>
      <c r="F237" s="149"/>
      <c r="G237" s="150"/>
      <c r="H237" s="150"/>
      <c r="I237" s="150"/>
      <c r="J237" s="150"/>
      <c r="K237" s="151"/>
      <c r="P237" s="33"/>
    </row>
    <row r="238" spans="1:16" ht="19.899999999999999" customHeight="1" x14ac:dyDescent="0.25">
      <c r="A238" s="15">
        <v>600</v>
      </c>
      <c r="B238" s="1">
        <v>1000</v>
      </c>
      <c r="C238" s="53" t="s">
        <v>122</v>
      </c>
      <c r="D238" s="68" t="s">
        <v>121</v>
      </c>
      <c r="E238" s="99" t="str">
        <f t="shared" si="7"/>
        <v>ФАЙЛ</v>
      </c>
      <c r="F238" s="149"/>
      <c r="G238" s="150"/>
      <c r="H238" s="150"/>
      <c r="I238" s="150"/>
      <c r="J238" s="150"/>
      <c r="K238" s="151"/>
      <c r="P238" s="31"/>
    </row>
    <row r="239" spans="1:16" ht="19.899999999999999" customHeight="1" x14ac:dyDescent="0.25">
      <c r="A239" s="15">
        <v>800</v>
      </c>
      <c r="B239" s="1">
        <v>1000</v>
      </c>
      <c r="C239" s="53" t="s">
        <v>120</v>
      </c>
      <c r="D239" s="68" t="s">
        <v>952</v>
      </c>
      <c r="E239" s="99" t="s">
        <v>885</v>
      </c>
      <c r="F239" s="149"/>
      <c r="G239" s="150"/>
      <c r="H239" s="150"/>
      <c r="I239" s="150"/>
      <c r="J239" s="150"/>
      <c r="K239" s="151"/>
      <c r="P239" s="31"/>
    </row>
    <row r="240" spans="1:16" ht="19.899999999999999" customHeight="1" x14ac:dyDescent="0.25">
      <c r="A240" s="24">
        <v>1000</v>
      </c>
      <c r="B240" s="23">
        <v>1000</v>
      </c>
      <c r="C240" s="58" t="s">
        <v>119</v>
      </c>
      <c r="D240" s="71" t="s">
        <v>118</v>
      </c>
      <c r="E240" s="108" t="s">
        <v>885</v>
      </c>
      <c r="F240" s="149"/>
      <c r="G240" s="150"/>
      <c r="H240" s="150"/>
      <c r="I240" s="150"/>
      <c r="J240" s="150"/>
      <c r="K240" s="151"/>
      <c r="P240" s="31"/>
    </row>
    <row r="241" spans="1:16" ht="19.899999999999999" customHeight="1" x14ac:dyDescent="0.25">
      <c r="F241" s="152"/>
      <c r="G241" s="153"/>
      <c r="H241" s="153"/>
      <c r="I241" s="153"/>
      <c r="J241" s="153"/>
      <c r="K241" s="154"/>
      <c r="P241" s="31"/>
    </row>
    <row r="242" spans="1:16" s="31" customFormat="1" ht="19.899999999999999" customHeight="1" x14ac:dyDescent="0.25">
      <c r="E242" s="101"/>
      <c r="F242" s="109"/>
      <c r="G242" s="109"/>
      <c r="H242" s="109"/>
      <c r="I242" s="109"/>
      <c r="J242" s="109"/>
      <c r="K242" s="109"/>
    </row>
    <row r="243" spans="1:16" ht="19.899999999999999" customHeight="1" x14ac:dyDescent="0.25">
      <c r="P243" s="33"/>
    </row>
    <row r="244" spans="1:16" ht="19.899999999999999" customHeight="1" x14ac:dyDescent="0.25">
      <c r="A244" s="161" t="s">
        <v>835</v>
      </c>
      <c r="B244" s="162"/>
      <c r="C244" s="162"/>
      <c r="D244" s="162"/>
      <c r="E244" s="162"/>
      <c r="F244" s="189"/>
      <c r="G244" s="190"/>
      <c r="H244" s="190"/>
      <c r="I244" s="190"/>
      <c r="J244" s="190"/>
      <c r="K244" s="191"/>
      <c r="P244" s="33"/>
    </row>
    <row r="245" spans="1:16" ht="19.899999999999999" customHeight="1" x14ac:dyDescent="0.25">
      <c r="A245" s="26" t="s">
        <v>82</v>
      </c>
      <c r="B245" s="25" t="s">
        <v>45</v>
      </c>
      <c r="C245" s="25" t="s">
        <v>19</v>
      </c>
      <c r="D245" s="25" t="s">
        <v>18</v>
      </c>
      <c r="E245" s="52" t="s">
        <v>887</v>
      </c>
      <c r="F245" s="192"/>
      <c r="G245" s="193"/>
      <c r="H245" s="193"/>
      <c r="I245" s="193"/>
      <c r="J245" s="193"/>
      <c r="K245" s="194"/>
      <c r="P245" s="33"/>
    </row>
    <row r="246" spans="1:16" ht="19.899999999999999" customHeight="1" x14ac:dyDescent="0.25">
      <c r="A246" s="16">
        <v>600</v>
      </c>
      <c r="B246" s="8">
        <v>800</v>
      </c>
      <c r="C246" s="55" t="s">
        <v>117</v>
      </c>
      <c r="D246" s="67" t="s">
        <v>116</v>
      </c>
      <c r="E246" s="108" t="s">
        <v>885</v>
      </c>
      <c r="F246" s="192"/>
      <c r="G246" s="193"/>
      <c r="H246" s="193"/>
      <c r="I246" s="193"/>
      <c r="J246" s="193"/>
      <c r="K246" s="194"/>
      <c r="P246" s="33"/>
    </row>
    <row r="247" spans="1:16" ht="19.899999999999999" customHeight="1" x14ac:dyDescent="0.25">
      <c r="A247" s="15">
        <v>800</v>
      </c>
      <c r="B247" s="1">
        <v>800</v>
      </c>
      <c r="C247" s="53" t="s">
        <v>115</v>
      </c>
      <c r="D247" s="68" t="s">
        <v>114</v>
      </c>
      <c r="E247" s="108" t="s">
        <v>885</v>
      </c>
      <c r="F247" s="192"/>
      <c r="G247" s="193"/>
      <c r="H247" s="193"/>
      <c r="I247" s="193"/>
      <c r="J247" s="193"/>
      <c r="K247" s="194"/>
      <c r="P247" s="33"/>
    </row>
    <row r="248" spans="1:16" ht="19.899999999999999" customHeight="1" x14ac:dyDescent="0.25">
      <c r="A248" s="15">
        <v>600</v>
      </c>
      <c r="B248" s="1">
        <v>1000</v>
      </c>
      <c r="C248" s="53" t="s">
        <v>113</v>
      </c>
      <c r="D248" s="68" t="s">
        <v>112</v>
      </c>
      <c r="E248" s="108" t="s">
        <v>885</v>
      </c>
      <c r="F248" s="192"/>
      <c r="G248" s="193"/>
      <c r="H248" s="193"/>
      <c r="I248" s="193"/>
      <c r="J248" s="193"/>
      <c r="K248" s="194"/>
      <c r="P248" s="31"/>
    </row>
    <row r="249" spans="1:16" ht="19.899999999999999" customHeight="1" x14ac:dyDescent="0.25">
      <c r="A249" s="15">
        <v>800</v>
      </c>
      <c r="B249" s="1">
        <v>1000</v>
      </c>
      <c r="C249" s="53" t="s">
        <v>111</v>
      </c>
      <c r="D249" s="68" t="s">
        <v>110</v>
      </c>
      <c r="E249" s="108" t="s">
        <v>885</v>
      </c>
      <c r="F249" s="192"/>
      <c r="G249" s="193"/>
      <c r="H249" s="193"/>
      <c r="I249" s="193"/>
      <c r="J249" s="193"/>
      <c r="K249" s="194"/>
      <c r="P249" s="31"/>
    </row>
    <row r="250" spans="1:16" ht="19.899999999999999" customHeight="1" x14ac:dyDescent="0.25">
      <c r="A250" s="15">
        <v>1000</v>
      </c>
      <c r="B250" s="1">
        <v>1000</v>
      </c>
      <c r="C250" s="53" t="s">
        <v>109</v>
      </c>
      <c r="D250" s="68" t="s">
        <v>108</v>
      </c>
      <c r="E250" s="108" t="s">
        <v>885</v>
      </c>
      <c r="F250" s="192"/>
      <c r="G250" s="193"/>
      <c r="H250" s="193"/>
      <c r="I250" s="193"/>
      <c r="J250" s="193"/>
      <c r="K250" s="194"/>
      <c r="P250" s="31"/>
    </row>
    <row r="251" spans="1:16" ht="19.899999999999999" customHeight="1" x14ac:dyDescent="0.25">
      <c r="A251" s="1"/>
      <c r="B251" s="1"/>
      <c r="C251" s="1"/>
      <c r="D251" s="1"/>
      <c r="F251" s="192"/>
      <c r="G251" s="193"/>
      <c r="H251" s="193"/>
      <c r="I251" s="193"/>
      <c r="J251" s="193"/>
      <c r="K251" s="194"/>
      <c r="P251" s="31"/>
    </row>
    <row r="252" spans="1:16" ht="19.899999999999999" customHeight="1" x14ac:dyDescent="0.25">
      <c r="A252" s="1"/>
      <c r="B252" s="1"/>
      <c r="C252" s="1"/>
      <c r="D252" s="1"/>
      <c r="F252" s="192"/>
      <c r="G252" s="193"/>
      <c r="H252" s="193"/>
      <c r="I252" s="193"/>
      <c r="J252" s="193"/>
      <c r="K252" s="194"/>
      <c r="P252" s="31"/>
    </row>
    <row r="253" spans="1:16" ht="19.899999999999999" customHeight="1" x14ac:dyDescent="0.25">
      <c r="A253" s="1"/>
      <c r="B253" s="1"/>
      <c r="C253" s="1"/>
      <c r="D253" s="1"/>
      <c r="F253" s="195"/>
      <c r="G253" s="196"/>
      <c r="H253" s="196"/>
      <c r="I253" s="196"/>
      <c r="J253" s="196"/>
      <c r="K253" s="197"/>
      <c r="P253" s="31"/>
    </row>
    <row r="254" spans="1:16" ht="19.899999999999999" customHeight="1" x14ac:dyDescent="0.25">
      <c r="F254" s="111"/>
      <c r="G254" s="111"/>
      <c r="H254" s="111"/>
      <c r="I254" s="111"/>
      <c r="J254" s="111"/>
      <c r="K254" s="111"/>
      <c r="P254" s="31"/>
    </row>
    <row r="255" spans="1:16" ht="19.899999999999999" customHeight="1" x14ac:dyDescent="0.25">
      <c r="P255" s="33"/>
    </row>
    <row r="256" spans="1:16" ht="19.899999999999999" customHeight="1" x14ac:dyDescent="0.25">
      <c r="A256" s="161" t="s">
        <v>836</v>
      </c>
      <c r="B256" s="162"/>
      <c r="C256" s="162"/>
      <c r="D256" s="162"/>
      <c r="E256" s="162"/>
      <c r="F256" s="146"/>
      <c r="G256" s="147"/>
      <c r="H256" s="147"/>
      <c r="I256" s="147"/>
      <c r="J256" s="147"/>
      <c r="K256" s="148"/>
      <c r="P256" s="33"/>
    </row>
    <row r="257" spans="1:16" ht="19.899999999999999" customHeight="1" x14ac:dyDescent="0.25">
      <c r="A257" s="9" t="s">
        <v>82</v>
      </c>
      <c r="B257" s="9" t="s">
        <v>45</v>
      </c>
      <c r="C257" s="9" t="s">
        <v>19</v>
      </c>
      <c r="D257" s="9" t="s">
        <v>18</v>
      </c>
      <c r="E257" s="52" t="s">
        <v>887</v>
      </c>
      <c r="F257" s="149"/>
      <c r="G257" s="150"/>
      <c r="H257" s="150"/>
      <c r="I257" s="150"/>
      <c r="J257" s="150"/>
      <c r="K257" s="151"/>
      <c r="P257" s="31"/>
    </row>
    <row r="258" spans="1:16" ht="19.899999999999999" customHeight="1" x14ac:dyDescent="0.25">
      <c r="A258" s="16">
        <v>2000</v>
      </c>
      <c r="B258" s="8" t="s">
        <v>37</v>
      </c>
      <c r="C258" s="55" t="s">
        <v>107</v>
      </c>
      <c r="D258" s="67" t="s">
        <v>106</v>
      </c>
      <c r="E258" s="108" t="s">
        <v>885</v>
      </c>
      <c r="F258" s="149"/>
      <c r="G258" s="150"/>
      <c r="H258" s="150"/>
      <c r="I258" s="150"/>
      <c r="J258" s="150"/>
      <c r="K258" s="151"/>
      <c r="P258" s="31"/>
    </row>
    <row r="259" spans="1:16" ht="19.899999999999999" customHeight="1" x14ac:dyDescent="0.25">
      <c r="A259" s="24">
        <v>2000</v>
      </c>
      <c r="B259" s="23" t="s">
        <v>37</v>
      </c>
      <c r="C259" s="58" t="s">
        <v>105</v>
      </c>
      <c r="D259" s="71" t="s">
        <v>104</v>
      </c>
      <c r="E259" s="108" t="s">
        <v>885</v>
      </c>
      <c r="F259" s="149"/>
      <c r="G259" s="150"/>
      <c r="H259" s="150"/>
      <c r="I259" s="150"/>
      <c r="J259" s="150"/>
      <c r="K259" s="151"/>
      <c r="P259" s="31"/>
    </row>
    <row r="260" spans="1:16" ht="19.899999999999999" customHeight="1" x14ac:dyDescent="0.25">
      <c r="A260" s="1"/>
      <c r="B260" s="1"/>
      <c r="C260" s="1"/>
      <c r="D260" s="1"/>
      <c r="F260" s="149"/>
      <c r="G260" s="150"/>
      <c r="H260" s="150"/>
      <c r="I260" s="150"/>
      <c r="J260" s="150"/>
      <c r="K260" s="151"/>
      <c r="P260" s="31"/>
    </row>
    <row r="261" spans="1:16" ht="19.899999999999999" customHeight="1" x14ac:dyDescent="0.25">
      <c r="A261" s="1"/>
      <c r="B261" s="1"/>
      <c r="C261" s="1"/>
      <c r="D261" s="1"/>
      <c r="F261" s="149"/>
      <c r="G261" s="150"/>
      <c r="H261" s="150"/>
      <c r="I261" s="150"/>
      <c r="J261" s="150"/>
      <c r="K261" s="151"/>
      <c r="P261" s="31"/>
    </row>
    <row r="262" spans="1:16" ht="19.899999999999999" customHeight="1" x14ac:dyDescent="0.25">
      <c r="A262" s="1"/>
      <c r="B262" s="1"/>
      <c r="C262" s="1"/>
      <c r="D262" s="1"/>
      <c r="F262" s="149"/>
      <c r="G262" s="150"/>
      <c r="H262" s="150"/>
      <c r="I262" s="150"/>
      <c r="J262" s="150"/>
      <c r="K262" s="151"/>
      <c r="P262" s="31"/>
    </row>
    <row r="263" spans="1:16" ht="19.899999999999999" customHeight="1" x14ac:dyDescent="0.25">
      <c r="A263" s="1"/>
      <c r="B263" s="1"/>
      <c r="C263" s="1"/>
      <c r="D263" s="1"/>
      <c r="F263" s="149"/>
      <c r="G263" s="150"/>
      <c r="H263" s="150"/>
      <c r="I263" s="150"/>
      <c r="J263" s="150"/>
      <c r="K263" s="151"/>
      <c r="P263" s="31"/>
    </row>
    <row r="264" spans="1:16" ht="19.899999999999999" customHeight="1" x14ac:dyDescent="0.25">
      <c r="A264" s="1"/>
      <c r="B264" s="1"/>
      <c r="C264" s="1"/>
      <c r="D264" s="1"/>
      <c r="F264" s="149"/>
      <c r="G264" s="150"/>
      <c r="H264" s="150"/>
      <c r="I264" s="150"/>
      <c r="J264" s="150"/>
      <c r="K264" s="151"/>
      <c r="P264" s="31"/>
    </row>
    <row r="265" spans="1:16" ht="19.899999999999999" customHeight="1" x14ac:dyDescent="0.25">
      <c r="A265" s="1"/>
      <c r="B265" s="1"/>
      <c r="C265" s="1"/>
      <c r="D265" s="1"/>
      <c r="F265" s="149"/>
      <c r="G265" s="150"/>
      <c r="H265" s="150"/>
      <c r="I265" s="150"/>
      <c r="J265" s="150"/>
      <c r="K265" s="151"/>
      <c r="P265" s="31"/>
    </row>
    <row r="266" spans="1:16" ht="19.899999999999999" customHeight="1" x14ac:dyDescent="0.25">
      <c r="A266" s="1"/>
      <c r="B266" s="1"/>
      <c r="C266" s="1"/>
      <c r="D266" s="1"/>
      <c r="F266" s="149"/>
      <c r="G266" s="150"/>
      <c r="H266" s="150"/>
      <c r="I266" s="150"/>
      <c r="J266" s="150"/>
      <c r="K266" s="151"/>
      <c r="P266" s="31"/>
    </row>
    <row r="267" spans="1:16" ht="19.899999999999999" customHeight="1" x14ac:dyDescent="0.25">
      <c r="A267" s="1"/>
      <c r="B267" s="1"/>
      <c r="C267" s="1"/>
      <c r="D267" s="1"/>
      <c r="F267" s="152"/>
      <c r="G267" s="153"/>
      <c r="H267" s="153"/>
      <c r="I267" s="153"/>
      <c r="J267" s="153"/>
      <c r="K267" s="154"/>
      <c r="P267" s="31"/>
    </row>
    <row r="268" spans="1:16" ht="19.899999999999999" customHeight="1" x14ac:dyDescent="0.25">
      <c r="F268" s="105"/>
      <c r="G268" s="106"/>
      <c r="H268" s="106"/>
      <c r="I268" s="106"/>
      <c r="J268" s="106"/>
      <c r="K268" s="107"/>
      <c r="P268" s="31"/>
    </row>
    <row r="269" spans="1:16" ht="19.899999999999999" customHeight="1" x14ac:dyDescent="0.25">
      <c r="P269" s="33"/>
    </row>
    <row r="270" spans="1:16" ht="19.899999999999999" customHeight="1" x14ac:dyDescent="0.25">
      <c r="A270" s="144" t="s">
        <v>837</v>
      </c>
      <c r="B270" s="145"/>
      <c r="C270" s="145"/>
      <c r="D270" s="145"/>
      <c r="E270" s="155"/>
      <c r="F270" s="207"/>
      <c r="G270" s="207"/>
      <c r="H270" s="207"/>
      <c r="I270" s="207"/>
      <c r="J270" s="207"/>
      <c r="K270" s="207"/>
      <c r="P270" s="33"/>
    </row>
    <row r="271" spans="1:16" ht="19.899999999999999" customHeight="1" x14ac:dyDescent="0.25">
      <c r="A271" s="9" t="s">
        <v>82</v>
      </c>
      <c r="B271" s="9" t="s">
        <v>45</v>
      </c>
      <c r="C271" s="9" t="s">
        <v>19</v>
      </c>
      <c r="D271" s="9" t="s">
        <v>18</v>
      </c>
      <c r="E271" s="94" t="s">
        <v>887</v>
      </c>
      <c r="F271" s="207"/>
      <c r="G271" s="207"/>
      <c r="H271" s="207"/>
      <c r="I271" s="207"/>
      <c r="J271" s="207"/>
      <c r="K271" s="207"/>
      <c r="P271" s="33"/>
    </row>
    <row r="272" spans="1:16" ht="19.899999999999999" customHeight="1" x14ac:dyDescent="0.25">
      <c r="A272" s="16">
        <v>2000</v>
      </c>
      <c r="B272" s="8">
        <v>400</v>
      </c>
      <c r="C272" s="55" t="s">
        <v>103</v>
      </c>
      <c r="D272" s="67" t="s">
        <v>953</v>
      </c>
      <c r="E272" s="96" t="str">
        <f>HYPERLINK("17.Панели задние"&amp;"/"&amp;C272&amp;" "&amp;D272&amp;".STEP","ФАЙЛ")</f>
        <v>ФАЙЛ</v>
      </c>
      <c r="F272" s="207"/>
      <c r="G272" s="207"/>
      <c r="H272" s="207"/>
      <c r="I272" s="207"/>
      <c r="J272" s="207"/>
      <c r="K272" s="207"/>
      <c r="P272" s="33"/>
    </row>
    <row r="273" spans="1:16" ht="19.899999999999999" customHeight="1" x14ac:dyDescent="0.25">
      <c r="A273" s="15">
        <v>2000</v>
      </c>
      <c r="B273" s="1">
        <v>600</v>
      </c>
      <c r="C273" s="53" t="s">
        <v>102</v>
      </c>
      <c r="D273" s="68" t="s">
        <v>101</v>
      </c>
      <c r="E273" s="96" t="str">
        <f t="shared" ref="E273:E279" si="8">HYPERLINK("17.Панели задние"&amp;"/"&amp;C273&amp;" "&amp;D273&amp;".STEP","ФАЙЛ")</f>
        <v>ФАЙЛ</v>
      </c>
      <c r="F273" s="207"/>
      <c r="G273" s="207"/>
      <c r="H273" s="207"/>
      <c r="I273" s="207"/>
      <c r="J273" s="207"/>
      <c r="K273" s="207"/>
      <c r="P273" s="33"/>
    </row>
    <row r="274" spans="1:16" ht="19.899999999999999" customHeight="1" x14ac:dyDescent="0.25">
      <c r="A274" s="15">
        <v>2000</v>
      </c>
      <c r="B274" s="1">
        <v>800</v>
      </c>
      <c r="C274" s="53" t="s">
        <v>100</v>
      </c>
      <c r="D274" s="68" t="s">
        <v>99</v>
      </c>
      <c r="E274" s="96" t="str">
        <f t="shared" si="8"/>
        <v>ФАЙЛ</v>
      </c>
      <c r="F274" s="207"/>
      <c r="G274" s="207"/>
      <c r="H274" s="207"/>
      <c r="I274" s="207"/>
      <c r="J274" s="207"/>
      <c r="K274" s="207"/>
      <c r="P274" s="33"/>
    </row>
    <row r="275" spans="1:16" ht="19.899999999999999" customHeight="1" x14ac:dyDescent="0.25">
      <c r="A275" s="15">
        <v>2000</v>
      </c>
      <c r="B275" s="1">
        <v>1000</v>
      </c>
      <c r="C275" s="53" t="s">
        <v>98</v>
      </c>
      <c r="D275" s="68" t="s">
        <v>97</v>
      </c>
      <c r="E275" s="96" t="str">
        <f t="shared" si="8"/>
        <v>ФАЙЛ</v>
      </c>
      <c r="F275" s="207"/>
      <c r="G275" s="207"/>
      <c r="H275" s="207"/>
      <c r="I275" s="207"/>
      <c r="J275" s="207"/>
      <c r="K275" s="207"/>
      <c r="P275" s="33"/>
    </row>
    <row r="276" spans="1:16" ht="19.899999999999999" customHeight="1" x14ac:dyDescent="0.25">
      <c r="A276" s="15">
        <v>2000</v>
      </c>
      <c r="B276" s="1">
        <v>400</v>
      </c>
      <c r="C276" s="53" t="s">
        <v>96</v>
      </c>
      <c r="D276" s="68" t="s">
        <v>95</v>
      </c>
      <c r="E276" s="96" t="str">
        <f t="shared" si="8"/>
        <v>ФАЙЛ</v>
      </c>
      <c r="F276" s="207"/>
      <c r="G276" s="207"/>
      <c r="H276" s="207"/>
      <c r="I276" s="207"/>
      <c r="J276" s="207"/>
      <c r="K276" s="207"/>
      <c r="P276" s="33"/>
    </row>
    <row r="277" spans="1:16" ht="19.899999999999999" customHeight="1" x14ac:dyDescent="0.25">
      <c r="A277" s="15">
        <v>2000</v>
      </c>
      <c r="B277" s="1">
        <v>600</v>
      </c>
      <c r="C277" s="53" t="s">
        <v>94</v>
      </c>
      <c r="D277" s="68" t="s">
        <v>93</v>
      </c>
      <c r="E277" s="96" t="str">
        <f t="shared" si="8"/>
        <v>ФАЙЛ</v>
      </c>
      <c r="F277" s="207"/>
      <c r="G277" s="207"/>
      <c r="H277" s="207"/>
      <c r="I277" s="207"/>
      <c r="J277" s="207"/>
      <c r="K277" s="207"/>
      <c r="P277" s="31"/>
    </row>
    <row r="278" spans="1:16" ht="19.899999999999999" customHeight="1" x14ac:dyDescent="0.25">
      <c r="A278" s="15">
        <v>2000</v>
      </c>
      <c r="B278" s="1">
        <v>800</v>
      </c>
      <c r="C278" s="53" t="s">
        <v>92</v>
      </c>
      <c r="D278" s="68" t="s">
        <v>91</v>
      </c>
      <c r="E278" s="96" t="str">
        <f t="shared" si="8"/>
        <v>ФАЙЛ</v>
      </c>
      <c r="F278" s="207"/>
      <c r="G278" s="207"/>
      <c r="H278" s="207"/>
      <c r="I278" s="207"/>
      <c r="J278" s="207"/>
      <c r="K278" s="207"/>
      <c r="P278" s="31"/>
    </row>
    <row r="279" spans="1:16" ht="19.899999999999999" customHeight="1" x14ac:dyDescent="0.25">
      <c r="A279" s="24">
        <v>2000</v>
      </c>
      <c r="B279" s="23">
        <v>1000</v>
      </c>
      <c r="C279" s="58" t="s">
        <v>90</v>
      </c>
      <c r="D279" s="71" t="s">
        <v>89</v>
      </c>
      <c r="E279" s="78" t="str">
        <f t="shared" si="8"/>
        <v>ФАЙЛ</v>
      </c>
      <c r="F279" s="207"/>
      <c r="G279" s="207"/>
      <c r="H279" s="207"/>
      <c r="I279" s="207"/>
      <c r="J279" s="207"/>
      <c r="K279" s="207"/>
      <c r="P279" s="31"/>
    </row>
    <row r="280" spans="1:16" ht="19.899999999999999" customHeight="1" x14ac:dyDescent="0.25">
      <c r="F280" s="207"/>
      <c r="G280" s="207"/>
      <c r="H280" s="207"/>
      <c r="I280" s="207"/>
      <c r="J280" s="207"/>
      <c r="K280" s="207"/>
      <c r="P280" s="31"/>
    </row>
    <row r="281" spans="1:16" ht="19.899999999999999" customHeight="1" x14ac:dyDescent="0.25">
      <c r="F281" s="207"/>
      <c r="G281" s="207"/>
      <c r="H281" s="207"/>
      <c r="I281" s="207"/>
      <c r="J281" s="207"/>
      <c r="K281" s="207"/>
      <c r="P281" s="33"/>
    </row>
    <row r="282" spans="1:16" ht="19.899999999999999" customHeight="1" x14ac:dyDescent="0.25">
      <c r="A282" s="144" t="s">
        <v>838</v>
      </c>
      <c r="B282" s="145"/>
      <c r="C282" s="145"/>
      <c r="D282" s="145"/>
      <c r="E282" s="155"/>
      <c r="F282" s="207"/>
      <c r="G282" s="207"/>
      <c r="H282" s="207"/>
      <c r="I282" s="207"/>
      <c r="J282" s="207"/>
      <c r="K282" s="207"/>
      <c r="P282" s="33"/>
    </row>
    <row r="283" spans="1:16" ht="19.899999999999999" customHeight="1" x14ac:dyDescent="0.25">
      <c r="A283" s="9" t="s">
        <v>82</v>
      </c>
      <c r="B283" s="9" t="s">
        <v>45</v>
      </c>
      <c r="C283" s="9" t="s">
        <v>19</v>
      </c>
      <c r="D283" s="9" t="s">
        <v>18</v>
      </c>
      <c r="E283" s="94" t="s">
        <v>887</v>
      </c>
      <c r="F283" s="207"/>
      <c r="G283" s="207"/>
      <c r="H283" s="207"/>
      <c r="I283" s="207"/>
      <c r="J283" s="207"/>
      <c r="K283" s="207"/>
      <c r="P283" s="33"/>
    </row>
    <row r="284" spans="1:16" ht="19.899999999999999" customHeight="1" x14ac:dyDescent="0.25">
      <c r="A284" s="16">
        <v>2000</v>
      </c>
      <c r="B284" s="8">
        <v>800</v>
      </c>
      <c r="C284" s="73" t="s">
        <v>88</v>
      </c>
      <c r="D284" s="74" t="s">
        <v>87</v>
      </c>
      <c r="E284" s="78" t="s">
        <v>885</v>
      </c>
      <c r="F284" s="207"/>
      <c r="G284" s="207"/>
      <c r="H284" s="207"/>
      <c r="I284" s="207"/>
      <c r="J284" s="207"/>
      <c r="K284" s="207"/>
      <c r="P284" s="31"/>
    </row>
    <row r="285" spans="1:16" ht="19.899999999999999" customHeight="1" x14ac:dyDescent="0.25">
      <c r="A285" s="15">
        <v>2000</v>
      </c>
      <c r="B285" s="1">
        <v>800</v>
      </c>
      <c r="C285" s="53" t="s">
        <v>86</v>
      </c>
      <c r="D285" s="68" t="s">
        <v>85</v>
      </c>
      <c r="E285" s="78" t="s">
        <v>885</v>
      </c>
      <c r="F285" s="207"/>
      <c r="G285" s="207"/>
      <c r="H285" s="207"/>
      <c r="I285" s="207"/>
      <c r="J285" s="207"/>
      <c r="K285" s="207"/>
      <c r="P285" s="31"/>
    </row>
    <row r="286" spans="1:16" ht="19.899999999999999" customHeight="1" x14ac:dyDescent="0.25">
      <c r="A286" s="24">
        <v>2000</v>
      </c>
      <c r="B286" s="23">
        <v>1000</v>
      </c>
      <c r="C286" s="58" t="s">
        <v>84</v>
      </c>
      <c r="D286" s="71" t="s">
        <v>83</v>
      </c>
      <c r="E286" s="78" t="s">
        <v>885</v>
      </c>
      <c r="F286" s="207"/>
      <c r="G286" s="207"/>
      <c r="H286" s="207"/>
      <c r="I286" s="207"/>
      <c r="J286" s="207"/>
      <c r="K286" s="207"/>
      <c r="P286" s="31"/>
    </row>
    <row r="287" spans="1:16" ht="19.899999999999999" customHeight="1" x14ac:dyDescent="0.25">
      <c r="F287" s="80"/>
      <c r="G287" s="80"/>
      <c r="H287" s="80"/>
      <c r="I287" s="80"/>
      <c r="J287" s="80"/>
      <c r="K287" s="80"/>
      <c r="P287" s="31"/>
    </row>
    <row r="288" spans="1:16" ht="19.899999999999999" customHeight="1" x14ac:dyDescent="0.25">
      <c r="P288" s="33"/>
    </row>
    <row r="289" spans="1:16" ht="19.899999999999999" customHeight="1" x14ac:dyDescent="0.25">
      <c r="A289" s="144" t="s">
        <v>839</v>
      </c>
      <c r="B289" s="145"/>
      <c r="C289" s="145"/>
      <c r="D289" s="145"/>
      <c r="E289" s="155"/>
      <c r="F289" s="146"/>
      <c r="G289" s="147"/>
      <c r="H289" s="147"/>
      <c r="I289" s="147"/>
      <c r="J289" s="147"/>
      <c r="K289" s="148"/>
      <c r="P289" s="33"/>
    </row>
    <row r="290" spans="1:16" ht="19.899999999999999" customHeight="1" x14ac:dyDescent="0.25">
      <c r="A290" s="9" t="s">
        <v>82</v>
      </c>
      <c r="B290" s="9" t="s">
        <v>45</v>
      </c>
      <c r="C290" s="9" t="s">
        <v>19</v>
      </c>
      <c r="D290" s="9" t="s">
        <v>18</v>
      </c>
      <c r="E290" s="94" t="s">
        <v>887</v>
      </c>
      <c r="F290" s="149"/>
      <c r="G290" s="150"/>
      <c r="H290" s="150"/>
      <c r="I290" s="150"/>
      <c r="J290" s="150"/>
      <c r="K290" s="151"/>
      <c r="P290" s="33"/>
    </row>
    <row r="291" spans="1:16" ht="19.899999999999999" customHeight="1" x14ac:dyDescent="0.25">
      <c r="A291" s="16">
        <v>100</v>
      </c>
      <c r="B291" s="8" t="s">
        <v>37</v>
      </c>
      <c r="C291" s="55" t="s">
        <v>81</v>
      </c>
      <c r="D291" s="67" t="s">
        <v>80</v>
      </c>
      <c r="E291" s="78" t="s">
        <v>885</v>
      </c>
      <c r="F291" s="149"/>
      <c r="G291" s="150"/>
      <c r="H291" s="150"/>
      <c r="I291" s="150"/>
      <c r="J291" s="150"/>
      <c r="K291" s="151"/>
      <c r="P291" s="33"/>
    </row>
    <row r="292" spans="1:16" ht="19.899999999999999" customHeight="1" x14ac:dyDescent="0.25">
      <c r="A292" s="15">
        <v>100</v>
      </c>
      <c r="B292" s="1">
        <v>400</v>
      </c>
      <c r="C292" s="53" t="s">
        <v>79</v>
      </c>
      <c r="D292" s="68" t="s">
        <v>78</v>
      </c>
      <c r="E292" s="78" t="s">
        <v>885</v>
      </c>
      <c r="F292" s="149"/>
      <c r="G292" s="150"/>
      <c r="H292" s="150"/>
      <c r="I292" s="150"/>
      <c r="J292" s="150"/>
      <c r="K292" s="151"/>
      <c r="P292" s="33"/>
    </row>
    <row r="293" spans="1:16" ht="19.899999999999999" customHeight="1" x14ac:dyDescent="0.25">
      <c r="A293" s="15">
        <v>100</v>
      </c>
      <c r="B293" s="1">
        <v>600</v>
      </c>
      <c r="C293" s="53" t="s">
        <v>77</v>
      </c>
      <c r="D293" s="68" t="s">
        <v>76</v>
      </c>
      <c r="E293" s="78" t="s">
        <v>885</v>
      </c>
      <c r="F293" s="149"/>
      <c r="G293" s="150"/>
      <c r="H293" s="150"/>
      <c r="I293" s="150"/>
      <c r="J293" s="150"/>
      <c r="K293" s="151"/>
      <c r="P293" s="33"/>
    </row>
    <row r="294" spans="1:16" ht="19.899999999999999" customHeight="1" x14ac:dyDescent="0.25">
      <c r="A294" s="15">
        <v>100</v>
      </c>
      <c r="B294" s="1">
        <v>800</v>
      </c>
      <c r="C294" s="53" t="s">
        <v>75</v>
      </c>
      <c r="D294" s="68" t="s">
        <v>74</v>
      </c>
      <c r="E294" s="78" t="s">
        <v>885</v>
      </c>
      <c r="F294" s="149"/>
      <c r="G294" s="150"/>
      <c r="H294" s="150"/>
      <c r="I294" s="150"/>
      <c r="J294" s="150"/>
      <c r="K294" s="151"/>
      <c r="P294" s="33"/>
    </row>
    <row r="295" spans="1:16" ht="19.899999999999999" customHeight="1" x14ac:dyDescent="0.25">
      <c r="A295" s="15">
        <v>100</v>
      </c>
      <c r="B295" s="1">
        <v>1000</v>
      </c>
      <c r="C295" s="53" t="s">
        <v>73</v>
      </c>
      <c r="D295" s="68" t="s">
        <v>72</v>
      </c>
      <c r="E295" s="78" t="s">
        <v>885</v>
      </c>
      <c r="F295" s="149"/>
      <c r="G295" s="150"/>
      <c r="H295" s="150"/>
      <c r="I295" s="150"/>
      <c r="J295" s="150"/>
      <c r="K295" s="151"/>
      <c r="P295" s="33"/>
    </row>
    <row r="296" spans="1:16" ht="19.899999999999999" customHeight="1" x14ac:dyDescent="0.25">
      <c r="A296" s="15">
        <v>100</v>
      </c>
      <c r="B296" s="1">
        <v>400</v>
      </c>
      <c r="C296" s="53" t="s">
        <v>71</v>
      </c>
      <c r="D296" s="68" t="s">
        <v>70</v>
      </c>
      <c r="E296" s="78" t="s">
        <v>885</v>
      </c>
      <c r="F296" s="149"/>
      <c r="G296" s="150"/>
      <c r="H296" s="150"/>
      <c r="I296" s="150"/>
      <c r="J296" s="150"/>
      <c r="K296" s="151"/>
      <c r="P296" s="33"/>
    </row>
    <row r="297" spans="1:16" ht="19.899999999999999" customHeight="1" x14ac:dyDescent="0.25">
      <c r="A297" s="15">
        <v>100</v>
      </c>
      <c r="B297" s="1">
        <v>600</v>
      </c>
      <c r="C297" s="53" t="s">
        <v>69</v>
      </c>
      <c r="D297" s="68" t="s">
        <v>68</v>
      </c>
      <c r="E297" s="78" t="s">
        <v>885</v>
      </c>
      <c r="F297" s="149"/>
      <c r="G297" s="150"/>
      <c r="H297" s="150"/>
      <c r="I297" s="150"/>
      <c r="J297" s="150"/>
      <c r="K297" s="151"/>
      <c r="P297" s="31"/>
    </row>
    <row r="298" spans="1:16" ht="19.899999999999999" customHeight="1" x14ac:dyDescent="0.25">
      <c r="A298" s="15">
        <v>100</v>
      </c>
      <c r="B298" s="1">
        <v>800</v>
      </c>
      <c r="C298" s="53" t="s">
        <v>67</v>
      </c>
      <c r="D298" s="68" t="s">
        <v>66</v>
      </c>
      <c r="E298" s="78" t="s">
        <v>885</v>
      </c>
      <c r="F298" s="149"/>
      <c r="G298" s="150"/>
      <c r="H298" s="150"/>
      <c r="I298" s="150"/>
      <c r="J298" s="150"/>
      <c r="K298" s="151"/>
      <c r="P298" s="31"/>
    </row>
    <row r="299" spans="1:16" ht="19.899999999999999" customHeight="1" x14ac:dyDescent="0.25">
      <c r="A299" s="24">
        <v>100</v>
      </c>
      <c r="B299" s="23">
        <v>1000</v>
      </c>
      <c r="C299" s="58" t="s">
        <v>65</v>
      </c>
      <c r="D299" s="71" t="s">
        <v>64</v>
      </c>
      <c r="E299" s="78" t="s">
        <v>885</v>
      </c>
      <c r="F299" s="152"/>
      <c r="G299" s="153"/>
      <c r="H299" s="153"/>
      <c r="I299" s="153"/>
      <c r="J299" s="153"/>
      <c r="K299" s="154"/>
      <c r="P299" s="31"/>
    </row>
    <row r="300" spans="1:16" ht="19.899999999999999" customHeight="1" x14ac:dyDescent="0.25">
      <c r="A300" s="1"/>
      <c r="B300" s="1"/>
      <c r="C300" s="1"/>
      <c r="D300" s="1"/>
      <c r="P300" s="31"/>
    </row>
    <row r="301" spans="1:16" ht="19.899999999999999" customHeight="1" x14ac:dyDescent="0.25">
      <c r="P301" s="31"/>
    </row>
    <row r="302" spans="1:16" ht="19.899999999999999" customHeight="1" x14ac:dyDescent="0.25">
      <c r="P302" s="33"/>
    </row>
    <row r="303" spans="1:16" ht="19.899999999999999" customHeight="1" x14ac:dyDescent="0.25">
      <c r="A303" s="144" t="s">
        <v>840</v>
      </c>
      <c r="B303" s="145"/>
      <c r="C303" s="145"/>
      <c r="D303" s="145"/>
      <c r="E303" s="155"/>
      <c r="F303" s="13"/>
      <c r="G303" s="12"/>
      <c r="H303" s="12"/>
      <c r="I303" s="12"/>
      <c r="J303" s="12"/>
      <c r="K303" s="11"/>
      <c r="N303" s="77"/>
      <c r="P303" s="33"/>
    </row>
    <row r="304" spans="1:16" ht="19.899999999999999" customHeight="1" x14ac:dyDescent="0.25">
      <c r="A304" s="27" t="s">
        <v>45</v>
      </c>
      <c r="B304" s="27" t="s">
        <v>44</v>
      </c>
      <c r="C304" s="34" t="s">
        <v>19</v>
      </c>
      <c r="D304" s="25" t="s">
        <v>18</v>
      </c>
      <c r="E304" s="94" t="s">
        <v>887</v>
      </c>
      <c r="F304" s="89"/>
      <c r="G304" s="6"/>
      <c r="H304" s="6"/>
      <c r="I304" s="6"/>
      <c r="J304" s="6"/>
      <c r="K304" s="5"/>
      <c r="P304" s="33"/>
    </row>
    <row r="305" spans="1:16" ht="19.899999999999999" customHeight="1" x14ac:dyDescent="0.25">
      <c r="A305" s="54">
        <v>400</v>
      </c>
      <c r="B305" s="55" t="s">
        <v>37</v>
      </c>
      <c r="C305" s="55" t="s">
        <v>63</v>
      </c>
      <c r="D305" s="67" t="s">
        <v>62</v>
      </c>
      <c r="E305" s="78" t="s">
        <v>885</v>
      </c>
      <c r="F305" s="89"/>
      <c r="G305" s="6"/>
      <c r="H305" s="6"/>
      <c r="I305" s="6"/>
      <c r="J305" s="6"/>
      <c r="K305" s="5"/>
      <c r="P305" s="33"/>
    </row>
    <row r="306" spans="1:16" ht="19.899999999999999" customHeight="1" x14ac:dyDescent="0.25">
      <c r="A306" s="56">
        <v>600</v>
      </c>
      <c r="B306" s="77" t="s">
        <v>37</v>
      </c>
      <c r="C306" s="77" t="s">
        <v>61</v>
      </c>
      <c r="D306" s="68" t="s">
        <v>60</v>
      </c>
      <c r="E306" s="78" t="s">
        <v>885</v>
      </c>
      <c r="F306" s="89"/>
      <c r="G306" s="6"/>
      <c r="H306" s="6"/>
      <c r="I306" s="6"/>
      <c r="J306" s="6"/>
      <c r="K306" s="5"/>
      <c r="P306" s="33"/>
    </row>
    <row r="307" spans="1:16" ht="19.899999999999999" customHeight="1" x14ac:dyDescent="0.25">
      <c r="A307" s="56">
        <v>800</v>
      </c>
      <c r="B307" s="77" t="s">
        <v>37</v>
      </c>
      <c r="C307" s="77" t="s">
        <v>59</v>
      </c>
      <c r="D307" s="68" t="s">
        <v>58</v>
      </c>
      <c r="E307" s="78" t="s">
        <v>885</v>
      </c>
      <c r="F307" s="89"/>
      <c r="G307" s="6"/>
      <c r="H307" s="6"/>
      <c r="I307" s="6"/>
      <c r="J307" s="6"/>
      <c r="K307" s="5"/>
      <c r="P307" s="33"/>
    </row>
    <row r="308" spans="1:16" ht="19.899999999999999" customHeight="1" x14ac:dyDescent="0.25">
      <c r="A308" s="56">
        <v>1000</v>
      </c>
      <c r="B308" s="77" t="s">
        <v>37</v>
      </c>
      <c r="C308" s="77" t="s">
        <v>57</v>
      </c>
      <c r="D308" s="68" t="s">
        <v>56</v>
      </c>
      <c r="E308" s="78" t="s">
        <v>885</v>
      </c>
      <c r="F308" s="89"/>
      <c r="G308" s="6"/>
      <c r="H308" s="6"/>
      <c r="I308" s="6"/>
      <c r="J308" s="6"/>
      <c r="K308" s="5"/>
      <c r="P308" s="31"/>
    </row>
    <row r="309" spans="1:16" ht="19.899999999999999" customHeight="1" x14ac:dyDescent="0.25">
      <c r="A309" s="56">
        <v>50</v>
      </c>
      <c r="B309" s="77" t="s">
        <v>37</v>
      </c>
      <c r="C309" s="77" t="s">
        <v>55</v>
      </c>
      <c r="D309" s="75" t="s">
        <v>54</v>
      </c>
      <c r="E309" s="78" t="s">
        <v>885</v>
      </c>
      <c r="F309" s="89"/>
      <c r="G309" s="6"/>
      <c r="H309" s="6"/>
      <c r="I309" s="6"/>
      <c r="J309" s="6"/>
      <c r="K309" s="5"/>
      <c r="P309" s="31"/>
    </row>
    <row r="310" spans="1:16" ht="19.899999999999999" customHeight="1" x14ac:dyDescent="0.25">
      <c r="A310" s="57">
        <v>50</v>
      </c>
      <c r="B310" s="58" t="s">
        <v>37</v>
      </c>
      <c r="C310" s="58" t="s">
        <v>53</v>
      </c>
      <c r="D310" s="71" t="s">
        <v>52</v>
      </c>
      <c r="E310" s="78" t="s">
        <v>885</v>
      </c>
      <c r="F310" s="4"/>
      <c r="G310" s="3"/>
      <c r="H310" s="3"/>
      <c r="I310" s="3"/>
      <c r="J310" s="3"/>
      <c r="K310" s="2"/>
      <c r="P310" s="31"/>
    </row>
    <row r="311" spans="1:16" ht="19.899999999999999" customHeight="1" x14ac:dyDescent="0.25">
      <c r="P311" s="31"/>
    </row>
    <row r="312" spans="1:16" ht="19.899999999999999" customHeight="1" x14ac:dyDescent="0.25">
      <c r="P312" s="33"/>
    </row>
    <row r="313" spans="1:16" ht="19.899999999999999" customHeight="1" x14ac:dyDescent="0.25">
      <c r="A313" s="144" t="s">
        <v>841</v>
      </c>
      <c r="B313" s="145"/>
      <c r="C313" s="145"/>
      <c r="D313" s="145"/>
      <c r="E313" s="155"/>
      <c r="F313" s="13"/>
      <c r="G313" s="12"/>
      <c r="H313" s="12"/>
      <c r="I313" s="12"/>
      <c r="J313" s="12"/>
      <c r="K313" s="11"/>
      <c r="P313" s="33"/>
    </row>
    <row r="314" spans="1:16" ht="19.899999999999999" customHeight="1" x14ac:dyDescent="0.25">
      <c r="A314" s="9" t="s">
        <v>45</v>
      </c>
      <c r="B314" s="9" t="s">
        <v>44</v>
      </c>
      <c r="C314" s="9" t="s">
        <v>19</v>
      </c>
      <c r="D314" s="9" t="s">
        <v>18</v>
      </c>
      <c r="E314" s="94" t="s">
        <v>887</v>
      </c>
      <c r="F314" s="89"/>
      <c r="G314" s="6"/>
      <c r="H314" s="6"/>
      <c r="I314" s="6"/>
      <c r="J314" s="6"/>
      <c r="K314" s="5"/>
      <c r="P314" s="33"/>
    </row>
    <row r="315" spans="1:16" ht="19.899999999999999" customHeight="1" x14ac:dyDescent="0.25">
      <c r="A315" s="16">
        <v>400</v>
      </c>
      <c r="B315" s="8" t="s">
        <v>37</v>
      </c>
      <c r="C315" s="55" t="s">
        <v>51</v>
      </c>
      <c r="D315" s="67" t="s">
        <v>906</v>
      </c>
      <c r="E315" s="78" t="s">
        <v>885</v>
      </c>
      <c r="F315" s="89"/>
      <c r="G315" s="6"/>
      <c r="H315" s="6"/>
      <c r="I315" s="6"/>
      <c r="J315" s="6"/>
      <c r="K315" s="5"/>
      <c r="P315" s="33"/>
    </row>
    <row r="316" spans="1:16" ht="19.899999999999999" customHeight="1" x14ac:dyDescent="0.25">
      <c r="A316" s="15">
        <v>600</v>
      </c>
      <c r="B316" s="1" t="s">
        <v>37</v>
      </c>
      <c r="C316" s="53" t="s">
        <v>50</v>
      </c>
      <c r="D316" s="68" t="s">
        <v>907</v>
      </c>
      <c r="E316" s="78" t="s">
        <v>885</v>
      </c>
      <c r="F316" s="89"/>
      <c r="G316" s="6"/>
      <c r="H316" s="6"/>
      <c r="I316" s="6"/>
      <c r="J316" s="6"/>
      <c r="K316" s="5"/>
      <c r="P316" s="33"/>
    </row>
    <row r="317" spans="1:16" ht="19.899999999999999" customHeight="1" x14ac:dyDescent="0.25">
      <c r="A317" s="15">
        <v>800</v>
      </c>
      <c r="B317" s="1" t="s">
        <v>37</v>
      </c>
      <c r="C317" s="53" t="s">
        <v>49</v>
      </c>
      <c r="D317" s="68" t="s">
        <v>908</v>
      </c>
      <c r="E317" s="78" t="s">
        <v>885</v>
      </c>
      <c r="F317" s="89"/>
      <c r="G317" s="6"/>
      <c r="H317" s="6"/>
      <c r="I317" s="6"/>
      <c r="J317" s="6"/>
      <c r="K317" s="5"/>
      <c r="P317" s="33"/>
    </row>
    <row r="318" spans="1:16" ht="19.899999999999999" customHeight="1" x14ac:dyDescent="0.25">
      <c r="A318" s="15">
        <v>1000</v>
      </c>
      <c r="B318" s="1" t="s">
        <v>37</v>
      </c>
      <c r="C318" s="53" t="s">
        <v>48</v>
      </c>
      <c r="D318" s="68" t="s">
        <v>909</v>
      </c>
      <c r="E318" s="78" t="s">
        <v>885</v>
      </c>
      <c r="F318" s="89"/>
      <c r="G318" s="6"/>
      <c r="H318" s="6"/>
      <c r="I318" s="6"/>
      <c r="J318" s="6"/>
      <c r="K318" s="5"/>
      <c r="P318" s="31"/>
    </row>
    <row r="319" spans="1:16" ht="19.899999999999999" customHeight="1" x14ac:dyDescent="0.25">
      <c r="A319" s="15">
        <v>50</v>
      </c>
      <c r="B319" s="1" t="s">
        <v>37</v>
      </c>
      <c r="C319" s="53" t="s">
        <v>47</v>
      </c>
      <c r="D319" s="68" t="s">
        <v>910</v>
      </c>
      <c r="E319" s="78" t="s">
        <v>885</v>
      </c>
      <c r="F319" s="89"/>
      <c r="G319" s="6"/>
      <c r="H319" s="6"/>
      <c r="I319" s="6"/>
      <c r="J319" s="6"/>
      <c r="K319" s="5"/>
      <c r="P319" s="31"/>
    </row>
    <row r="320" spans="1:16" ht="19.899999999999999" customHeight="1" x14ac:dyDescent="0.25">
      <c r="A320" s="24">
        <v>50</v>
      </c>
      <c r="B320" s="23" t="s">
        <v>37</v>
      </c>
      <c r="C320" s="58" t="s">
        <v>46</v>
      </c>
      <c r="D320" s="71" t="s">
        <v>911</v>
      </c>
      <c r="E320" s="78" t="s">
        <v>885</v>
      </c>
      <c r="F320" s="4"/>
      <c r="G320" s="3"/>
      <c r="H320" s="3"/>
      <c r="I320" s="3"/>
      <c r="J320" s="3"/>
      <c r="K320" s="2"/>
      <c r="P320" s="31"/>
    </row>
    <row r="321" spans="1:16" ht="19.899999999999999" customHeight="1" x14ac:dyDescent="0.25">
      <c r="P321" s="31"/>
    </row>
    <row r="322" spans="1:16" ht="19.899999999999999" customHeight="1" x14ac:dyDescent="0.25">
      <c r="P322" s="33"/>
    </row>
    <row r="323" spans="1:16" ht="19.899999999999999" customHeight="1" x14ac:dyDescent="0.25">
      <c r="A323" s="144" t="s">
        <v>842</v>
      </c>
      <c r="B323" s="145"/>
      <c r="C323" s="145"/>
      <c r="D323" s="145"/>
      <c r="E323" s="145"/>
      <c r="F323" s="198"/>
      <c r="G323" s="199"/>
      <c r="H323" s="199"/>
      <c r="I323" s="199"/>
      <c r="J323" s="199"/>
      <c r="K323" s="200"/>
      <c r="P323" s="33"/>
    </row>
    <row r="324" spans="1:16" ht="19.899999999999999" customHeight="1" x14ac:dyDescent="0.25">
      <c r="A324" s="9" t="s">
        <v>45</v>
      </c>
      <c r="B324" s="9" t="s">
        <v>44</v>
      </c>
      <c r="C324" s="9" t="s">
        <v>19</v>
      </c>
      <c r="D324" s="9" t="s">
        <v>18</v>
      </c>
      <c r="E324" s="52" t="s">
        <v>887</v>
      </c>
      <c r="F324" s="201"/>
      <c r="G324" s="202"/>
      <c r="H324" s="202"/>
      <c r="I324" s="202"/>
      <c r="J324" s="202"/>
      <c r="K324" s="203"/>
      <c r="P324" s="33"/>
    </row>
    <row r="325" spans="1:16" ht="19.899999999999999" customHeight="1" x14ac:dyDescent="0.25">
      <c r="A325" s="16">
        <v>400</v>
      </c>
      <c r="B325" s="8" t="s">
        <v>37</v>
      </c>
      <c r="C325" s="55" t="s">
        <v>43</v>
      </c>
      <c r="D325" s="67" t="s">
        <v>42</v>
      </c>
      <c r="E325" s="108" t="s">
        <v>885</v>
      </c>
      <c r="F325" s="201"/>
      <c r="G325" s="202"/>
      <c r="H325" s="202"/>
      <c r="I325" s="202"/>
      <c r="J325" s="202"/>
      <c r="K325" s="203"/>
      <c r="P325" s="33"/>
    </row>
    <row r="326" spans="1:16" ht="19.899999999999999" customHeight="1" x14ac:dyDescent="0.25">
      <c r="A326" s="15">
        <v>600</v>
      </c>
      <c r="B326" s="1" t="s">
        <v>37</v>
      </c>
      <c r="C326" s="53" t="s">
        <v>41</v>
      </c>
      <c r="D326" s="75" t="s">
        <v>40</v>
      </c>
      <c r="E326" s="108" t="s">
        <v>885</v>
      </c>
      <c r="F326" s="201"/>
      <c r="G326" s="202"/>
      <c r="H326" s="202"/>
      <c r="I326" s="202"/>
      <c r="J326" s="202"/>
      <c r="K326" s="203"/>
      <c r="P326" s="31"/>
    </row>
    <row r="327" spans="1:16" ht="19.899999999999999" customHeight="1" x14ac:dyDescent="0.25">
      <c r="A327" s="15">
        <v>800</v>
      </c>
      <c r="B327" s="1" t="s">
        <v>37</v>
      </c>
      <c r="C327" s="53" t="s">
        <v>39</v>
      </c>
      <c r="D327" s="68" t="s">
        <v>38</v>
      </c>
      <c r="E327" s="108" t="s">
        <v>885</v>
      </c>
      <c r="F327" s="201"/>
      <c r="G327" s="202"/>
      <c r="H327" s="202"/>
      <c r="I327" s="202"/>
      <c r="J327" s="202"/>
      <c r="K327" s="203"/>
      <c r="P327" s="31"/>
    </row>
    <row r="328" spans="1:16" ht="19.899999999999999" customHeight="1" x14ac:dyDescent="0.25">
      <c r="A328" s="24">
        <v>1000</v>
      </c>
      <c r="B328" s="23" t="s">
        <v>37</v>
      </c>
      <c r="C328" s="58" t="s">
        <v>36</v>
      </c>
      <c r="D328" s="71" t="s">
        <v>35</v>
      </c>
      <c r="E328" s="108" t="s">
        <v>885</v>
      </c>
      <c r="F328" s="201"/>
      <c r="G328" s="202"/>
      <c r="H328" s="202"/>
      <c r="I328" s="202"/>
      <c r="J328" s="202"/>
      <c r="K328" s="203"/>
      <c r="P328" s="31"/>
    </row>
    <row r="329" spans="1:16" ht="19.899999999999999" customHeight="1" x14ac:dyDescent="0.25">
      <c r="A329" s="1"/>
      <c r="B329" s="1"/>
      <c r="C329" s="1"/>
      <c r="D329" s="1"/>
      <c r="F329" s="201"/>
      <c r="G329" s="202"/>
      <c r="H329" s="202"/>
      <c r="I329" s="202"/>
      <c r="J329" s="202"/>
      <c r="K329" s="203"/>
      <c r="P329" s="31"/>
    </row>
    <row r="330" spans="1:16" ht="19.899999999999999" customHeight="1" x14ac:dyDescent="0.25">
      <c r="A330" s="1"/>
      <c r="B330" s="1"/>
      <c r="C330" s="1"/>
      <c r="D330" s="1"/>
      <c r="F330" s="201"/>
      <c r="G330" s="202"/>
      <c r="H330" s="202"/>
      <c r="I330" s="202"/>
      <c r="J330" s="202"/>
      <c r="K330" s="203"/>
      <c r="P330" s="31"/>
    </row>
    <row r="331" spans="1:16" ht="19.899999999999999" customHeight="1" x14ac:dyDescent="0.25">
      <c r="A331" s="1"/>
      <c r="B331" s="1"/>
      <c r="C331" s="1"/>
      <c r="D331" s="1"/>
      <c r="F331" s="201"/>
      <c r="G331" s="202"/>
      <c r="H331" s="202"/>
      <c r="I331" s="202"/>
      <c r="J331" s="202"/>
      <c r="K331" s="203"/>
      <c r="P331" s="31"/>
    </row>
    <row r="332" spans="1:16" ht="19.899999999999999" customHeight="1" x14ac:dyDescent="0.25">
      <c r="F332" s="204"/>
      <c r="G332" s="205"/>
      <c r="H332" s="205"/>
      <c r="I332" s="205"/>
      <c r="J332" s="205"/>
      <c r="K332" s="206"/>
      <c r="P332" s="31"/>
    </row>
    <row r="333" spans="1:16" ht="19.899999999999999" customHeight="1" x14ac:dyDescent="0.25">
      <c r="P333" s="31"/>
    </row>
    <row r="334" spans="1:16" ht="19.899999999999999" customHeight="1" x14ac:dyDescent="0.25">
      <c r="P334" s="33"/>
    </row>
    <row r="335" spans="1:16" ht="19.899999999999999" customHeight="1" x14ac:dyDescent="0.25">
      <c r="A335" s="184" t="s">
        <v>843</v>
      </c>
      <c r="B335" s="185"/>
      <c r="C335" s="185"/>
      <c r="D335" s="185"/>
      <c r="E335" s="186"/>
      <c r="P335" s="33"/>
    </row>
    <row r="336" spans="1:16" ht="19.899999999999999" customHeight="1" x14ac:dyDescent="0.25">
      <c r="A336" s="52" t="s">
        <v>1074</v>
      </c>
      <c r="B336" s="9" t="s">
        <v>20</v>
      </c>
      <c r="C336" s="10" t="s">
        <v>19</v>
      </c>
      <c r="D336" s="9" t="s">
        <v>18</v>
      </c>
      <c r="E336" s="94" t="s">
        <v>887</v>
      </c>
      <c r="P336" s="33"/>
    </row>
    <row r="337" spans="1:16" ht="19.899999999999999" customHeight="1" x14ac:dyDescent="0.25">
      <c r="A337" s="122" t="s">
        <v>37</v>
      </c>
      <c r="B337" s="33">
        <v>1</v>
      </c>
      <c r="C337" s="53" t="s">
        <v>34</v>
      </c>
      <c r="D337" s="67" t="s">
        <v>33</v>
      </c>
      <c r="E337" s="78" t="s">
        <v>885</v>
      </c>
      <c r="P337" s="33"/>
    </row>
    <row r="338" spans="1:16" ht="19.899999999999999" customHeight="1" x14ac:dyDescent="0.25">
      <c r="A338" s="87" t="s">
        <v>37</v>
      </c>
      <c r="B338" s="33">
        <v>2</v>
      </c>
      <c r="C338" s="53" t="s">
        <v>32</v>
      </c>
      <c r="D338" s="68" t="s">
        <v>31</v>
      </c>
      <c r="E338" s="78" t="s">
        <v>885</v>
      </c>
      <c r="P338" s="33"/>
    </row>
    <row r="339" spans="1:16" s="31" customFormat="1" ht="19.899999999999999" customHeight="1" x14ac:dyDescent="0.25">
      <c r="A339" s="87" t="s">
        <v>37</v>
      </c>
      <c r="B339" s="53">
        <v>3</v>
      </c>
      <c r="C339" s="53" t="s">
        <v>1032</v>
      </c>
      <c r="D339" s="68" t="s">
        <v>1031</v>
      </c>
      <c r="E339" s="78" t="s">
        <v>885</v>
      </c>
      <c r="P339" s="33"/>
    </row>
    <row r="340" spans="1:16" ht="19.899999999999999" customHeight="1" x14ac:dyDescent="0.25">
      <c r="A340" s="87" t="s">
        <v>37</v>
      </c>
      <c r="B340" s="33">
        <v>4</v>
      </c>
      <c r="C340" s="53" t="s">
        <v>30</v>
      </c>
      <c r="D340" s="68" t="s">
        <v>29</v>
      </c>
      <c r="E340" s="78" t="s">
        <v>885</v>
      </c>
      <c r="P340" s="31"/>
    </row>
    <row r="341" spans="1:16" ht="19.899999999999999" customHeight="1" x14ac:dyDescent="0.25">
      <c r="A341" s="87" t="s">
        <v>37</v>
      </c>
      <c r="B341" s="33">
        <v>5</v>
      </c>
      <c r="C341" s="53" t="s">
        <v>28</v>
      </c>
      <c r="D341" s="68" t="s">
        <v>27</v>
      </c>
      <c r="E341" s="78" t="s">
        <v>885</v>
      </c>
      <c r="P341" s="31"/>
    </row>
    <row r="342" spans="1:16" ht="19.899999999999999" customHeight="1" x14ac:dyDescent="0.25">
      <c r="A342" s="124" t="s">
        <v>37</v>
      </c>
      <c r="B342" s="33">
        <v>6</v>
      </c>
      <c r="C342" s="53" t="s">
        <v>26</v>
      </c>
      <c r="D342" s="68" t="s">
        <v>25</v>
      </c>
      <c r="E342" s="78" t="s">
        <v>885</v>
      </c>
      <c r="P342" s="31"/>
    </row>
    <row r="343" spans="1:16" ht="19.899999999999999" customHeight="1" x14ac:dyDescent="0.25">
      <c r="A343" s="31"/>
      <c r="B343" s="22"/>
      <c r="C343" s="21"/>
      <c r="D343" s="20"/>
      <c r="F343" s="31"/>
      <c r="G343" s="31"/>
      <c r="H343" s="31"/>
      <c r="P343" s="31"/>
    </row>
    <row r="344" spans="1:16" ht="19.899999999999999" customHeight="1" x14ac:dyDescent="0.25">
      <c r="A344" s="31"/>
      <c r="B344" s="19"/>
      <c r="C344" s="18"/>
      <c r="D344" s="17"/>
      <c r="F344" s="31"/>
      <c r="G344" s="31"/>
      <c r="H344" s="31"/>
      <c r="P344" s="31"/>
    </row>
    <row r="345" spans="1:16" ht="19.899999999999999" customHeight="1" x14ac:dyDescent="0.25">
      <c r="A345" s="31"/>
      <c r="B345" s="19"/>
      <c r="C345" s="18"/>
      <c r="D345" s="17"/>
      <c r="F345" s="31"/>
      <c r="G345" s="31"/>
      <c r="H345" s="31"/>
      <c r="P345" s="31"/>
    </row>
    <row r="346" spans="1:16" ht="19.899999999999999" customHeight="1" x14ac:dyDescent="0.25">
      <c r="A346" s="31"/>
      <c r="B346" s="44"/>
      <c r="C346" s="6"/>
      <c r="D346" s="45"/>
      <c r="F346" s="31"/>
      <c r="G346" s="31"/>
      <c r="H346" s="31"/>
      <c r="P346" s="31"/>
    </row>
    <row r="347" spans="1:16" ht="19.899999999999999" customHeight="1" x14ac:dyDescent="0.25">
      <c r="A347" s="31"/>
      <c r="B347" s="44"/>
      <c r="C347" s="6"/>
      <c r="D347" s="45"/>
      <c r="F347" s="31"/>
      <c r="G347" s="31"/>
      <c r="H347" s="31"/>
      <c r="P347" s="31"/>
    </row>
    <row r="348" spans="1:16" ht="19.899999999999999" customHeight="1" x14ac:dyDescent="0.25">
      <c r="A348" s="31"/>
      <c r="B348" s="44"/>
      <c r="C348" s="6"/>
      <c r="D348" s="45"/>
      <c r="F348" s="31"/>
      <c r="G348" s="31"/>
      <c r="H348" s="31"/>
      <c r="P348" s="31"/>
    </row>
    <row r="349" spans="1:16" ht="19.899999999999999" customHeight="1" x14ac:dyDescent="0.25">
      <c r="A349" s="31"/>
      <c r="B349" s="44"/>
      <c r="C349" s="6"/>
      <c r="D349" s="45"/>
      <c r="F349" s="31"/>
      <c r="G349" s="31"/>
      <c r="H349" s="31"/>
      <c r="P349" s="31"/>
    </row>
    <row r="350" spans="1:16" ht="19.899999999999999" customHeight="1" x14ac:dyDescent="0.25">
      <c r="A350" s="31"/>
      <c r="B350" s="44"/>
      <c r="C350" s="6"/>
      <c r="D350" s="45"/>
      <c r="F350" s="31"/>
      <c r="G350" s="31"/>
      <c r="H350" s="31"/>
      <c r="P350" s="31"/>
    </row>
    <row r="351" spans="1:16" ht="19.899999999999999" customHeight="1" x14ac:dyDescent="0.25">
      <c r="A351" s="31"/>
      <c r="B351" s="46"/>
      <c r="C351" s="47"/>
      <c r="D351" s="48"/>
      <c r="F351" s="31"/>
      <c r="G351" s="31"/>
      <c r="H351" s="31"/>
      <c r="P351" s="31"/>
    </row>
    <row r="352" spans="1:16" ht="19.899999999999999" customHeight="1" x14ac:dyDescent="0.25">
      <c r="P352" s="33"/>
    </row>
    <row r="353" spans="1:16" ht="19.899999999999999" customHeight="1" x14ac:dyDescent="0.25">
      <c r="A353" s="144" t="s">
        <v>844</v>
      </c>
      <c r="B353" s="145"/>
      <c r="C353" s="145"/>
      <c r="D353" s="145"/>
      <c r="E353" s="155"/>
      <c r="F353" s="41"/>
      <c r="G353" s="42"/>
      <c r="H353" s="42"/>
      <c r="I353" s="12"/>
      <c r="J353" s="12"/>
      <c r="K353" s="11"/>
      <c r="P353" s="33"/>
    </row>
    <row r="354" spans="1:16" ht="19.899999999999999" customHeight="1" x14ac:dyDescent="0.25">
      <c r="A354" s="10" t="s">
        <v>1074</v>
      </c>
      <c r="B354" s="27" t="s">
        <v>20</v>
      </c>
      <c r="C354" s="9" t="s">
        <v>19</v>
      </c>
      <c r="D354" s="9" t="s">
        <v>18</v>
      </c>
      <c r="E354" s="95" t="s">
        <v>887</v>
      </c>
      <c r="F354" s="89"/>
      <c r="G354" s="6"/>
      <c r="H354" s="6"/>
      <c r="I354" s="6"/>
      <c r="J354" s="6"/>
      <c r="K354" s="5"/>
      <c r="P354" s="31"/>
    </row>
    <row r="355" spans="1:16" ht="19.899999999999999" customHeight="1" x14ac:dyDescent="0.25">
      <c r="A355" s="122" t="s">
        <v>37</v>
      </c>
      <c r="B355" s="79">
        <v>1</v>
      </c>
      <c r="C355" s="55" t="s">
        <v>24</v>
      </c>
      <c r="D355" s="67" t="s">
        <v>23</v>
      </c>
      <c r="E355" s="78" t="s">
        <v>885</v>
      </c>
      <c r="F355" s="89"/>
      <c r="G355" s="6"/>
      <c r="H355" s="6"/>
      <c r="I355" s="6"/>
      <c r="J355" s="6"/>
      <c r="K355" s="5"/>
      <c r="P355" s="31"/>
    </row>
    <row r="356" spans="1:16" ht="19.899999999999999" customHeight="1" x14ac:dyDescent="0.25">
      <c r="A356" s="124" t="s">
        <v>37</v>
      </c>
      <c r="B356" s="37">
        <v>2</v>
      </c>
      <c r="C356" s="77" t="s">
        <v>22</v>
      </c>
      <c r="D356" s="68" t="s">
        <v>21</v>
      </c>
      <c r="E356" s="78" t="s">
        <v>885</v>
      </c>
      <c r="F356" s="44"/>
      <c r="G356" s="6"/>
      <c r="H356" s="6"/>
      <c r="I356" s="6"/>
      <c r="J356" s="6"/>
      <c r="K356" s="5"/>
      <c r="P356" s="31"/>
    </row>
    <row r="357" spans="1:16" ht="19.899999999999999" customHeight="1" x14ac:dyDescent="0.25">
      <c r="A357" s="31"/>
      <c r="B357" s="31"/>
      <c r="C357" s="31"/>
      <c r="D357" s="31"/>
      <c r="F357" s="44"/>
      <c r="G357" s="6"/>
      <c r="H357" s="6"/>
      <c r="I357" s="6"/>
      <c r="J357" s="6"/>
      <c r="K357" s="5"/>
      <c r="P357" s="31"/>
    </row>
    <row r="358" spans="1:16" ht="19.899999999999999" customHeight="1" x14ac:dyDescent="0.25">
      <c r="A358" s="31"/>
      <c r="B358" s="31"/>
      <c r="C358" s="31"/>
      <c r="D358" s="31"/>
      <c r="F358" s="44"/>
      <c r="G358" s="6"/>
      <c r="H358" s="6"/>
      <c r="I358" s="6"/>
      <c r="J358" s="6"/>
      <c r="K358" s="5"/>
      <c r="P358" s="31"/>
    </row>
    <row r="359" spans="1:16" ht="19.899999999999999" customHeight="1" x14ac:dyDescent="0.25">
      <c r="A359" s="31"/>
      <c r="B359" s="31"/>
      <c r="C359" s="31"/>
      <c r="D359" s="31"/>
      <c r="F359" s="44"/>
      <c r="G359" s="6"/>
      <c r="H359" s="6"/>
      <c r="I359" s="6"/>
      <c r="J359" s="6"/>
      <c r="K359" s="45"/>
      <c r="P359" s="31"/>
    </row>
    <row r="360" spans="1:16" ht="19.899999999999999" customHeight="1" x14ac:dyDescent="0.25">
      <c r="A360" s="31"/>
      <c r="B360" s="31"/>
      <c r="C360" s="31"/>
      <c r="D360" s="31"/>
      <c r="F360" s="46"/>
      <c r="G360" s="47"/>
      <c r="H360" s="47"/>
      <c r="I360" s="3"/>
      <c r="J360" s="3"/>
      <c r="K360" s="2"/>
      <c r="P360" s="31"/>
    </row>
    <row r="361" spans="1:16" ht="19.899999999999999" customHeight="1" x14ac:dyDescent="0.25">
      <c r="P361" s="31"/>
    </row>
    <row r="362" spans="1:16" ht="19.899999999999999" customHeight="1" x14ac:dyDescent="0.25">
      <c r="P362" s="33"/>
    </row>
    <row r="363" spans="1:16" ht="19.899999999999999" customHeight="1" x14ac:dyDescent="0.25">
      <c r="A363" s="14"/>
      <c r="B363" s="184" t="s">
        <v>845</v>
      </c>
      <c r="C363" s="185"/>
      <c r="D363" s="185"/>
      <c r="E363" s="186"/>
      <c r="F363" s="41"/>
      <c r="G363" s="42"/>
      <c r="H363" s="42"/>
      <c r="I363" s="12"/>
      <c r="J363" s="12"/>
      <c r="K363" s="11"/>
      <c r="P363" s="33"/>
    </row>
    <row r="364" spans="1:16" ht="19.899999999999999" customHeight="1" x14ac:dyDescent="0.25">
      <c r="B364" s="9" t="s">
        <v>20</v>
      </c>
      <c r="C364" s="10" t="s">
        <v>19</v>
      </c>
      <c r="D364" s="9" t="s">
        <v>18</v>
      </c>
      <c r="E364" s="95" t="s">
        <v>887</v>
      </c>
      <c r="F364" s="89"/>
      <c r="G364" s="6"/>
      <c r="H364" s="6"/>
      <c r="I364" s="6"/>
      <c r="J364" s="6"/>
      <c r="K364" s="5"/>
      <c r="P364" s="33"/>
    </row>
    <row r="365" spans="1:16" ht="19.899999999999999" customHeight="1" x14ac:dyDescent="0.25">
      <c r="B365" s="33">
        <v>1</v>
      </c>
      <c r="C365" s="53" t="s">
        <v>17</v>
      </c>
      <c r="D365" s="67" t="s">
        <v>954</v>
      </c>
      <c r="E365" s="96" t="str">
        <f>HYPERLINK("25.Элементы системы сборных шин"&amp;"/"&amp;C365&amp;" "&amp;D365&amp;".STEP","ФАЙЛ")</f>
        <v>ФАЙЛ</v>
      </c>
      <c r="F365" s="89"/>
      <c r="G365" s="6"/>
      <c r="H365" s="6"/>
      <c r="I365" s="6"/>
      <c r="J365" s="6"/>
      <c r="K365" s="5"/>
      <c r="P365" s="33"/>
    </row>
    <row r="366" spans="1:16" ht="19.899999999999999" customHeight="1" x14ac:dyDescent="0.25">
      <c r="B366" s="33">
        <v>1</v>
      </c>
      <c r="C366" s="53" t="s">
        <v>16</v>
      </c>
      <c r="D366" s="68" t="s">
        <v>955</v>
      </c>
      <c r="E366" s="96" t="str">
        <f t="shared" ref="E366:E380" si="9">HYPERLINK("25.Элементы системы сборных шин"&amp;"/"&amp;C366&amp;" "&amp;D366&amp;".STEP","ФАЙЛ")</f>
        <v>ФАЙЛ</v>
      </c>
      <c r="F366" s="89"/>
      <c r="G366" s="6"/>
      <c r="H366" s="6"/>
      <c r="I366" s="6"/>
      <c r="J366" s="6"/>
      <c r="K366" s="5"/>
      <c r="P366" s="33"/>
    </row>
    <row r="367" spans="1:16" ht="19.899999999999999" customHeight="1" x14ac:dyDescent="0.25">
      <c r="B367" s="33">
        <v>1</v>
      </c>
      <c r="C367" s="53" t="s">
        <v>15</v>
      </c>
      <c r="D367" s="68" t="s">
        <v>956</v>
      </c>
      <c r="E367" s="96" t="str">
        <f t="shared" si="9"/>
        <v>ФАЙЛ</v>
      </c>
      <c r="F367" s="89"/>
      <c r="G367" s="6"/>
      <c r="H367" s="6"/>
      <c r="I367" s="6"/>
      <c r="J367" s="6"/>
      <c r="K367" s="5"/>
      <c r="P367" s="33"/>
    </row>
    <row r="368" spans="1:16" ht="19.899999999999999" customHeight="1" x14ac:dyDescent="0.25">
      <c r="B368" s="33">
        <v>1</v>
      </c>
      <c r="C368" s="53" t="s">
        <v>14</v>
      </c>
      <c r="D368" s="68" t="s">
        <v>957</v>
      </c>
      <c r="E368" s="96" t="str">
        <f t="shared" si="9"/>
        <v>ФАЙЛ</v>
      </c>
      <c r="F368" s="89"/>
      <c r="G368" s="6"/>
      <c r="H368" s="6"/>
      <c r="I368" s="6"/>
      <c r="J368" s="6"/>
      <c r="K368" s="5"/>
      <c r="P368" s="33"/>
    </row>
    <row r="369" spans="2:16" ht="19.899999999999999" customHeight="1" x14ac:dyDescent="0.25">
      <c r="B369" s="33">
        <v>1</v>
      </c>
      <c r="C369" s="53" t="s">
        <v>13</v>
      </c>
      <c r="D369" s="68" t="s">
        <v>958</v>
      </c>
      <c r="E369" s="96" t="str">
        <f t="shared" si="9"/>
        <v>ФАЙЛ</v>
      </c>
      <c r="F369" s="89"/>
      <c r="G369" s="6"/>
      <c r="H369" s="6"/>
      <c r="I369" s="6"/>
      <c r="J369" s="6"/>
      <c r="K369" s="5"/>
      <c r="P369" s="33"/>
    </row>
    <row r="370" spans="2:16" ht="19.899999999999999" customHeight="1" x14ac:dyDescent="0.25">
      <c r="B370" s="33">
        <v>1</v>
      </c>
      <c r="C370" s="53" t="s">
        <v>12</v>
      </c>
      <c r="D370" s="68" t="s">
        <v>959</v>
      </c>
      <c r="E370" s="96" t="str">
        <f t="shared" si="9"/>
        <v>ФАЙЛ</v>
      </c>
      <c r="F370" s="89"/>
      <c r="G370" s="6"/>
      <c r="H370" s="6"/>
      <c r="I370" s="6"/>
      <c r="J370" s="6"/>
      <c r="K370" s="5"/>
      <c r="P370" s="33"/>
    </row>
    <row r="371" spans="2:16" ht="19.899999999999999" customHeight="1" x14ac:dyDescent="0.25">
      <c r="B371" s="33">
        <v>1</v>
      </c>
      <c r="C371" s="53" t="s">
        <v>11</v>
      </c>
      <c r="D371" s="68" t="s">
        <v>960</v>
      </c>
      <c r="E371" s="96" t="str">
        <f t="shared" si="9"/>
        <v>ФАЙЛ</v>
      </c>
      <c r="F371" s="89"/>
      <c r="G371" s="6"/>
      <c r="H371" s="6"/>
      <c r="I371" s="6"/>
      <c r="J371" s="6"/>
      <c r="K371" s="5"/>
      <c r="P371" s="33"/>
    </row>
    <row r="372" spans="2:16" ht="19.899999999999999" customHeight="1" x14ac:dyDescent="0.25">
      <c r="B372" s="33">
        <v>2</v>
      </c>
      <c r="C372" s="53" t="s">
        <v>10</v>
      </c>
      <c r="D372" s="68" t="s">
        <v>961</v>
      </c>
      <c r="E372" s="96" t="str">
        <f t="shared" si="9"/>
        <v>ФАЙЛ</v>
      </c>
      <c r="F372" s="89"/>
      <c r="G372" s="6"/>
      <c r="H372" s="6"/>
      <c r="I372" s="6"/>
      <c r="J372" s="6"/>
      <c r="K372" s="5"/>
      <c r="P372" s="33"/>
    </row>
    <row r="373" spans="2:16" ht="19.899999999999999" customHeight="1" x14ac:dyDescent="0.25">
      <c r="B373" s="33">
        <v>3</v>
      </c>
      <c r="C373" s="53" t="s">
        <v>9</v>
      </c>
      <c r="D373" s="68" t="s">
        <v>962</v>
      </c>
      <c r="E373" s="96" t="str">
        <f t="shared" si="9"/>
        <v>ФАЙЛ</v>
      </c>
      <c r="F373" s="89"/>
      <c r="G373" s="6"/>
      <c r="H373" s="6"/>
      <c r="I373" s="6"/>
      <c r="J373" s="6"/>
      <c r="K373" s="5"/>
      <c r="P373" s="33"/>
    </row>
    <row r="374" spans="2:16" ht="19.899999999999999" customHeight="1" x14ac:dyDescent="0.25">
      <c r="B374" s="33">
        <v>4</v>
      </c>
      <c r="C374" s="53" t="s">
        <v>8</v>
      </c>
      <c r="D374" s="68" t="s">
        <v>963</v>
      </c>
      <c r="E374" s="96" t="str">
        <f t="shared" si="9"/>
        <v>ФАЙЛ</v>
      </c>
      <c r="F374" s="89"/>
      <c r="G374" s="6"/>
      <c r="H374" s="6"/>
      <c r="I374" s="6"/>
      <c r="J374" s="6"/>
      <c r="K374" s="5"/>
      <c r="P374" s="33"/>
    </row>
    <row r="375" spans="2:16" ht="19.899999999999999" customHeight="1" x14ac:dyDescent="0.25">
      <c r="B375" s="33">
        <v>5</v>
      </c>
      <c r="C375" s="53" t="s">
        <v>7</v>
      </c>
      <c r="D375" s="68" t="s">
        <v>964</v>
      </c>
      <c r="E375" s="96" t="str">
        <f t="shared" si="9"/>
        <v>ФАЙЛ</v>
      </c>
      <c r="F375" s="89"/>
      <c r="G375" s="6"/>
      <c r="H375" s="6"/>
      <c r="I375" s="6"/>
      <c r="J375" s="6"/>
      <c r="K375" s="5"/>
      <c r="P375" s="33"/>
    </row>
    <row r="376" spans="2:16" ht="19.899999999999999" customHeight="1" x14ac:dyDescent="0.25">
      <c r="B376" s="33">
        <v>6</v>
      </c>
      <c r="C376" s="53" t="s">
        <v>6</v>
      </c>
      <c r="D376" s="68" t="s">
        <v>965</v>
      </c>
      <c r="E376" s="96" t="str">
        <f t="shared" si="9"/>
        <v>ФАЙЛ</v>
      </c>
      <c r="F376" s="89"/>
      <c r="G376" s="47"/>
      <c r="H376" s="47"/>
      <c r="I376" s="3"/>
      <c r="J376" s="3"/>
      <c r="K376" s="2"/>
      <c r="P376" s="33"/>
    </row>
    <row r="377" spans="2:16" ht="19.899999999999999" customHeight="1" x14ac:dyDescent="0.25">
      <c r="B377" s="33">
        <v>7</v>
      </c>
      <c r="C377" s="53" t="s">
        <v>5</v>
      </c>
      <c r="D377" s="68" t="s">
        <v>968</v>
      </c>
      <c r="E377" s="96" t="s">
        <v>885</v>
      </c>
      <c r="F377" s="51"/>
      <c r="G377" s="31"/>
      <c r="H377" s="31"/>
      <c r="P377" s="33"/>
    </row>
    <row r="378" spans="2:16" ht="19.899999999999999" customHeight="1" x14ac:dyDescent="0.25">
      <c r="B378" s="33">
        <v>8</v>
      </c>
      <c r="C378" s="53" t="s">
        <v>4</v>
      </c>
      <c r="D378" s="68" t="s">
        <v>3</v>
      </c>
      <c r="E378" s="96" t="s">
        <v>885</v>
      </c>
      <c r="F378" s="59"/>
      <c r="G378" s="31"/>
      <c r="H378" s="31"/>
      <c r="P378" s="33"/>
    </row>
    <row r="379" spans="2:16" ht="19.899999999999999" customHeight="1" x14ac:dyDescent="0.25">
      <c r="B379" s="33">
        <v>9</v>
      </c>
      <c r="C379" s="53" t="s">
        <v>2</v>
      </c>
      <c r="D379" s="68" t="s">
        <v>967</v>
      </c>
      <c r="E379" s="96" t="s">
        <v>885</v>
      </c>
      <c r="F379" s="59"/>
      <c r="G379" s="31"/>
      <c r="H379" s="31"/>
      <c r="P379" s="33"/>
    </row>
    <row r="380" spans="2:16" ht="19.899999999999999" customHeight="1" x14ac:dyDescent="0.25">
      <c r="B380" s="33">
        <v>10</v>
      </c>
      <c r="C380" s="53" t="s">
        <v>1</v>
      </c>
      <c r="D380" s="68" t="s">
        <v>966</v>
      </c>
      <c r="E380" s="78" t="str">
        <f t="shared" si="9"/>
        <v>ФАЙЛ</v>
      </c>
      <c r="F380" s="59"/>
      <c r="G380" s="59"/>
      <c r="P380" s="33"/>
    </row>
    <row r="381" spans="2:16" ht="19.899999999999999" customHeight="1" x14ac:dyDescent="0.25">
      <c r="B381" s="156" t="s">
        <v>0</v>
      </c>
      <c r="C381" s="176"/>
      <c r="D381" s="177"/>
      <c r="E381" s="79"/>
      <c r="F381" s="31"/>
      <c r="G381" s="31"/>
      <c r="P381" s="31"/>
    </row>
    <row r="382" spans="2:16" ht="19.899999999999999" customHeight="1" x14ac:dyDescent="0.25">
      <c r="B382" s="178"/>
      <c r="C382" s="179"/>
      <c r="D382" s="180"/>
      <c r="E382" s="79"/>
      <c r="F382" s="31"/>
      <c r="G382" s="31"/>
      <c r="P382" s="31"/>
    </row>
    <row r="383" spans="2:16" ht="19.899999999999999" customHeight="1" x14ac:dyDescent="0.25">
      <c r="B383" s="181"/>
      <c r="C383" s="182"/>
      <c r="D383" s="183"/>
      <c r="E383" s="79"/>
      <c r="F383" s="31"/>
      <c r="G383" s="31"/>
      <c r="P383" s="31"/>
    </row>
    <row r="384" spans="2:16" ht="19.899999999999999" customHeight="1" x14ac:dyDescent="0.25">
      <c r="P384" s="31"/>
    </row>
    <row r="385" spans="1:16" ht="19.899999999999999" customHeight="1" x14ac:dyDescent="0.25">
      <c r="P385" s="33"/>
    </row>
    <row r="386" spans="1:16" ht="19.899999999999999" customHeight="1" x14ac:dyDescent="0.25">
      <c r="A386" s="184" t="s">
        <v>846</v>
      </c>
      <c r="B386" s="185"/>
      <c r="C386" s="185"/>
      <c r="D386" s="186"/>
      <c r="E386" s="133"/>
      <c r="F386" s="146"/>
      <c r="G386" s="147"/>
      <c r="H386" s="147"/>
      <c r="I386" s="147"/>
      <c r="J386" s="147"/>
      <c r="K386" s="148"/>
      <c r="L386" s="80"/>
      <c r="M386" s="80"/>
      <c r="N386" s="80"/>
      <c r="O386" s="80"/>
      <c r="P386" s="33"/>
    </row>
    <row r="387" spans="1:16" ht="19.899999999999999" customHeight="1" x14ac:dyDescent="0.25">
      <c r="A387" s="9" t="s">
        <v>82</v>
      </c>
      <c r="B387" s="9" t="s">
        <v>45</v>
      </c>
      <c r="C387" s="9" t="s">
        <v>19</v>
      </c>
      <c r="D387" s="9" t="s">
        <v>18</v>
      </c>
      <c r="E387" s="52" t="s">
        <v>887</v>
      </c>
      <c r="F387" s="149"/>
      <c r="G387" s="150"/>
      <c r="H387" s="150"/>
      <c r="I387" s="150"/>
      <c r="J387" s="150"/>
      <c r="K387" s="151"/>
      <c r="L387" s="80"/>
      <c r="M387" s="80"/>
      <c r="N387" s="80"/>
      <c r="O387" s="80"/>
      <c r="P387" s="33"/>
    </row>
    <row r="388" spans="1:16" ht="19.899999999999999" customHeight="1" x14ac:dyDescent="0.25">
      <c r="A388" s="35">
        <v>100</v>
      </c>
      <c r="B388" s="33">
        <v>400</v>
      </c>
      <c r="C388" s="53" t="s">
        <v>677</v>
      </c>
      <c r="D388" s="75" t="s">
        <v>678</v>
      </c>
      <c r="E388" s="99" t="str">
        <f>HYPERLINK("26.Пластроны глухие внутренние"&amp;"/"&amp;C388&amp;" "&amp;D388&amp;".STEP","ФАЙЛ")</f>
        <v>ФАЙЛ</v>
      </c>
      <c r="F388" s="149"/>
      <c r="G388" s="150"/>
      <c r="H388" s="150"/>
      <c r="I388" s="150"/>
      <c r="J388" s="150"/>
      <c r="K388" s="151"/>
      <c r="L388" s="80"/>
      <c r="M388" s="80"/>
      <c r="N388" s="80"/>
      <c r="O388" s="80"/>
      <c r="P388" s="33"/>
    </row>
    <row r="389" spans="1:16" ht="19.899999999999999" customHeight="1" x14ac:dyDescent="0.25">
      <c r="A389" s="35">
        <v>150</v>
      </c>
      <c r="B389" s="33">
        <v>400</v>
      </c>
      <c r="C389" s="53" t="s">
        <v>679</v>
      </c>
      <c r="D389" s="75" t="s">
        <v>1075</v>
      </c>
      <c r="E389" s="99" t="str">
        <f t="shared" ref="E389:E427" si="10">HYPERLINK("26.Пластроны глухие внутренние"&amp;"/"&amp;C389&amp;" "&amp;D389&amp;".STEP","ФАЙЛ")</f>
        <v>ФАЙЛ</v>
      </c>
      <c r="F389" s="149"/>
      <c r="G389" s="150"/>
      <c r="H389" s="150"/>
      <c r="I389" s="150"/>
      <c r="J389" s="150"/>
      <c r="K389" s="151"/>
      <c r="L389" s="80"/>
      <c r="M389" s="80"/>
      <c r="N389" s="80"/>
      <c r="O389" s="80"/>
      <c r="P389" s="33"/>
    </row>
    <row r="390" spans="1:16" ht="19.899999999999999" customHeight="1" x14ac:dyDescent="0.25">
      <c r="A390" s="35">
        <v>200</v>
      </c>
      <c r="B390" s="33">
        <v>400</v>
      </c>
      <c r="C390" s="53" t="s">
        <v>680</v>
      </c>
      <c r="D390" s="75" t="s">
        <v>681</v>
      </c>
      <c r="E390" s="99" t="str">
        <f t="shared" si="10"/>
        <v>ФАЙЛ</v>
      </c>
      <c r="F390" s="149"/>
      <c r="G390" s="150"/>
      <c r="H390" s="150"/>
      <c r="I390" s="150"/>
      <c r="J390" s="150"/>
      <c r="K390" s="151"/>
      <c r="L390" s="80"/>
      <c r="M390" s="80"/>
      <c r="N390" s="80"/>
      <c r="O390" s="80"/>
      <c r="P390" s="33"/>
    </row>
    <row r="391" spans="1:16" ht="19.899999999999999" customHeight="1" x14ac:dyDescent="0.25">
      <c r="A391" s="35">
        <v>250</v>
      </c>
      <c r="B391" s="33">
        <v>400</v>
      </c>
      <c r="C391" s="53" t="s">
        <v>682</v>
      </c>
      <c r="D391" s="75" t="s">
        <v>683</v>
      </c>
      <c r="E391" s="99" t="str">
        <f t="shared" si="10"/>
        <v>ФАЙЛ</v>
      </c>
      <c r="F391" s="149"/>
      <c r="G391" s="150"/>
      <c r="H391" s="150"/>
      <c r="I391" s="150"/>
      <c r="J391" s="150"/>
      <c r="K391" s="151"/>
      <c r="L391" s="80"/>
      <c r="M391" s="80"/>
      <c r="N391" s="80"/>
      <c r="O391" s="80"/>
      <c r="P391" s="33"/>
    </row>
    <row r="392" spans="1:16" ht="19.899999999999999" customHeight="1" x14ac:dyDescent="0.25">
      <c r="A392" s="35">
        <v>300</v>
      </c>
      <c r="B392" s="33">
        <v>400</v>
      </c>
      <c r="C392" s="53" t="s">
        <v>684</v>
      </c>
      <c r="D392" s="75" t="s">
        <v>685</v>
      </c>
      <c r="E392" s="99" t="str">
        <f t="shared" si="10"/>
        <v>ФАЙЛ</v>
      </c>
      <c r="F392" s="149"/>
      <c r="G392" s="150"/>
      <c r="H392" s="150"/>
      <c r="I392" s="150"/>
      <c r="J392" s="150"/>
      <c r="K392" s="151"/>
      <c r="L392" s="80"/>
      <c r="M392" s="80"/>
      <c r="N392" s="80"/>
      <c r="O392" s="80"/>
      <c r="P392" s="33"/>
    </row>
    <row r="393" spans="1:16" ht="19.899999999999999" customHeight="1" x14ac:dyDescent="0.25">
      <c r="A393" s="35">
        <v>350</v>
      </c>
      <c r="B393" s="33">
        <v>400</v>
      </c>
      <c r="C393" s="53" t="s">
        <v>686</v>
      </c>
      <c r="D393" s="75" t="s">
        <v>687</v>
      </c>
      <c r="E393" s="99" t="str">
        <f t="shared" si="10"/>
        <v>ФАЙЛ</v>
      </c>
      <c r="F393" s="149"/>
      <c r="G393" s="150"/>
      <c r="H393" s="150"/>
      <c r="I393" s="150"/>
      <c r="J393" s="150"/>
      <c r="K393" s="151"/>
      <c r="L393" s="80"/>
      <c r="M393" s="80"/>
      <c r="N393" s="80"/>
      <c r="O393" s="80"/>
      <c r="P393" s="33"/>
    </row>
    <row r="394" spans="1:16" ht="19.899999999999999" customHeight="1" x14ac:dyDescent="0.25">
      <c r="A394" s="35">
        <v>400</v>
      </c>
      <c r="B394" s="33">
        <v>400</v>
      </c>
      <c r="C394" s="53" t="s">
        <v>688</v>
      </c>
      <c r="D394" s="75" t="s">
        <v>689</v>
      </c>
      <c r="E394" s="99" t="str">
        <f t="shared" si="10"/>
        <v>ФАЙЛ</v>
      </c>
      <c r="F394" s="149"/>
      <c r="G394" s="150"/>
      <c r="H394" s="150"/>
      <c r="I394" s="150"/>
      <c r="J394" s="150"/>
      <c r="K394" s="151"/>
      <c r="L394" s="80"/>
      <c r="M394" s="80"/>
      <c r="N394" s="80"/>
      <c r="O394" s="80"/>
      <c r="P394" s="33"/>
    </row>
    <row r="395" spans="1:16" ht="19.899999999999999" customHeight="1" x14ac:dyDescent="0.25">
      <c r="A395" s="35">
        <v>450</v>
      </c>
      <c r="B395" s="33">
        <v>400</v>
      </c>
      <c r="C395" s="53" t="s">
        <v>690</v>
      </c>
      <c r="D395" s="75" t="s">
        <v>691</v>
      </c>
      <c r="E395" s="99" t="str">
        <f t="shared" si="10"/>
        <v>ФАЙЛ</v>
      </c>
      <c r="F395" s="149"/>
      <c r="G395" s="150"/>
      <c r="H395" s="150"/>
      <c r="I395" s="150"/>
      <c r="J395" s="150"/>
      <c r="K395" s="151"/>
      <c r="L395" s="80"/>
      <c r="M395" s="80"/>
      <c r="N395" s="80"/>
      <c r="O395" s="80"/>
      <c r="P395" s="33"/>
    </row>
    <row r="396" spans="1:16" ht="19.899999999999999" customHeight="1" x14ac:dyDescent="0.25">
      <c r="A396" s="35">
        <v>500</v>
      </c>
      <c r="B396" s="33">
        <v>400</v>
      </c>
      <c r="C396" s="53" t="s">
        <v>692</v>
      </c>
      <c r="D396" s="75" t="s">
        <v>693</v>
      </c>
      <c r="E396" s="99" t="str">
        <f t="shared" si="10"/>
        <v>ФАЙЛ</v>
      </c>
      <c r="F396" s="149"/>
      <c r="G396" s="150"/>
      <c r="H396" s="150"/>
      <c r="I396" s="150"/>
      <c r="J396" s="150"/>
      <c r="K396" s="151"/>
      <c r="L396" s="80"/>
      <c r="M396" s="80"/>
      <c r="N396" s="80"/>
      <c r="O396" s="80"/>
      <c r="P396" s="33"/>
    </row>
    <row r="397" spans="1:16" ht="19.899999999999999" customHeight="1" x14ac:dyDescent="0.25">
      <c r="A397" s="35">
        <v>600</v>
      </c>
      <c r="B397" s="33">
        <v>400</v>
      </c>
      <c r="C397" s="53" t="s">
        <v>694</v>
      </c>
      <c r="D397" s="75" t="s">
        <v>695</v>
      </c>
      <c r="E397" s="99" t="str">
        <f t="shared" si="10"/>
        <v>ФАЙЛ</v>
      </c>
      <c r="F397" s="149"/>
      <c r="G397" s="150"/>
      <c r="H397" s="150"/>
      <c r="I397" s="150"/>
      <c r="J397" s="150"/>
      <c r="K397" s="151"/>
      <c r="L397" s="80"/>
      <c r="M397" s="80"/>
      <c r="N397" s="80"/>
      <c r="O397" s="80"/>
      <c r="P397" s="33"/>
    </row>
    <row r="398" spans="1:16" ht="19.899999999999999" customHeight="1" x14ac:dyDescent="0.25">
      <c r="A398" s="35">
        <v>100</v>
      </c>
      <c r="B398" s="33">
        <v>600</v>
      </c>
      <c r="C398" s="53" t="s">
        <v>696</v>
      </c>
      <c r="D398" s="75" t="s">
        <v>697</v>
      </c>
      <c r="E398" s="99" t="str">
        <f t="shared" si="10"/>
        <v>ФАЙЛ</v>
      </c>
      <c r="F398" s="149"/>
      <c r="G398" s="150"/>
      <c r="H398" s="150"/>
      <c r="I398" s="150"/>
      <c r="J398" s="150"/>
      <c r="K398" s="151"/>
      <c r="L398" s="80"/>
      <c r="M398" s="80"/>
      <c r="N398" s="80"/>
      <c r="O398" s="80"/>
      <c r="P398" s="33"/>
    </row>
    <row r="399" spans="1:16" ht="19.899999999999999" customHeight="1" x14ac:dyDescent="0.25">
      <c r="A399" s="35">
        <v>150</v>
      </c>
      <c r="B399" s="33">
        <v>600</v>
      </c>
      <c r="C399" s="53" t="s">
        <v>698</v>
      </c>
      <c r="D399" s="75" t="s">
        <v>699</v>
      </c>
      <c r="E399" s="99" t="str">
        <f t="shared" si="10"/>
        <v>ФАЙЛ</v>
      </c>
      <c r="F399" s="152"/>
      <c r="G399" s="153"/>
      <c r="H399" s="153"/>
      <c r="I399" s="153"/>
      <c r="J399" s="153"/>
      <c r="K399" s="154"/>
      <c r="L399" s="80"/>
      <c r="M399" s="80"/>
      <c r="N399" s="80"/>
      <c r="O399" s="80"/>
      <c r="P399" s="33"/>
    </row>
    <row r="400" spans="1:16" ht="19.899999999999999" customHeight="1" x14ac:dyDescent="0.25">
      <c r="A400" s="35">
        <v>200</v>
      </c>
      <c r="B400" s="33">
        <v>600</v>
      </c>
      <c r="C400" s="53" t="s">
        <v>700</v>
      </c>
      <c r="D400" s="75" t="s">
        <v>701</v>
      </c>
      <c r="E400" s="99" t="str">
        <f t="shared" si="10"/>
        <v>ФАЙЛ</v>
      </c>
      <c r="F400" s="103"/>
      <c r="G400" s="80"/>
      <c r="H400" s="80"/>
      <c r="I400" s="80"/>
      <c r="J400" s="80"/>
      <c r="K400" s="80"/>
      <c r="L400" s="80"/>
      <c r="M400" s="80"/>
      <c r="N400" s="80"/>
      <c r="O400" s="80"/>
      <c r="P400" s="33"/>
    </row>
    <row r="401" spans="1:16" ht="19.899999999999999" customHeight="1" x14ac:dyDescent="0.25">
      <c r="A401" s="35">
        <v>250</v>
      </c>
      <c r="B401" s="33">
        <v>600</v>
      </c>
      <c r="C401" s="53" t="s">
        <v>702</v>
      </c>
      <c r="D401" s="75" t="s">
        <v>703</v>
      </c>
      <c r="E401" s="99" t="str">
        <f t="shared" si="10"/>
        <v>ФАЙЛ</v>
      </c>
      <c r="F401" s="104"/>
      <c r="G401" s="80"/>
      <c r="H401" s="80"/>
      <c r="I401" s="80"/>
      <c r="J401" s="80"/>
      <c r="K401" s="80"/>
      <c r="L401" s="80"/>
      <c r="M401" s="80"/>
      <c r="N401" s="80"/>
      <c r="O401" s="80"/>
      <c r="P401" s="33"/>
    </row>
    <row r="402" spans="1:16" ht="19.899999999999999" customHeight="1" x14ac:dyDescent="0.25">
      <c r="A402" s="35">
        <v>300</v>
      </c>
      <c r="B402" s="33">
        <v>600</v>
      </c>
      <c r="C402" s="53" t="s">
        <v>704</v>
      </c>
      <c r="D402" s="75" t="s">
        <v>705</v>
      </c>
      <c r="E402" s="99" t="str">
        <f t="shared" si="10"/>
        <v>ФАЙЛ</v>
      </c>
      <c r="F402" s="104"/>
      <c r="G402" s="80"/>
      <c r="H402" s="80"/>
      <c r="I402" s="80"/>
      <c r="J402" s="80"/>
      <c r="K402" s="80"/>
      <c r="L402" s="80"/>
      <c r="M402" s="80"/>
      <c r="N402" s="80"/>
      <c r="O402" s="80"/>
      <c r="P402" s="33"/>
    </row>
    <row r="403" spans="1:16" ht="19.899999999999999" customHeight="1" x14ac:dyDescent="0.25">
      <c r="A403" s="35">
        <v>350</v>
      </c>
      <c r="B403" s="33">
        <v>600</v>
      </c>
      <c r="C403" s="53" t="s">
        <v>706</v>
      </c>
      <c r="D403" s="75" t="s">
        <v>707</v>
      </c>
      <c r="E403" s="99" t="str">
        <f t="shared" si="10"/>
        <v>ФАЙЛ</v>
      </c>
      <c r="F403" s="104"/>
      <c r="G403" s="80"/>
      <c r="H403" s="80"/>
      <c r="I403" s="80"/>
      <c r="J403" s="80"/>
      <c r="K403" s="80"/>
      <c r="L403" s="80"/>
      <c r="M403" s="80"/>
      <c r="N403" s="80"/>
      <c r="O403" s="80"/>
      <c r="P403" s="33"/>
    </row>
    <row r="404" spans="1:16" ht="19.899999999999999" customHeight="1" x14ac:dyDescent="0.25">
      <c r="A404" s="35">
        <v>400</v>
      </c>
      <c r="B404" s="33">
        <v>600</v>
      </c>
      <c r="C404" s="53" t="s">
        <v>708</v>
      </c>
      <c r="D404" s="75" t="s">
        <v>709</v>
      </c>
      <c r="E404" s="99" t="str">
        <f t="shared" si="10"/>
        <v>ФАЙЛ</v>
      </c>
      <c r="F404" s="104"/>
      <c r="G404" s="80"/>
      <c r="H404" s="80"/>
      <c r="I404" s="80"/>
      <c r="J404" s="80"/>
      <c r="K404" s="80"/>
      <c r="L404" s="80"/>
      <c r="M404" s="80"/>
      <c r="N404" s="80"/>
      <c r="O404" s="80"/>
      <c r="P404" s="33"/>
    </row>
    <row r="405" spans="1:16" ht="19.899999999999999" customHeight="1" x14ac:dyDescent="0.25">
      <c r="A405" s="35">
        <v>450</v>
      </c>
      <c r="B405" s="33">
        <v>600</v>
      </c>
      <c r="C405" s="53" t="s">
        <v>710</v>
      </c>
      <c r="D405" s="75" t="s">
        <v>711</v>
      </c>
      <c r="E405" s="99" t="str">
        <f t="shared" si="10"/>
        <v>ФАЙЛ</v>
      </c>
      <c r="F405" s="104"/>
      <c r="G405" s="80"/>
      <c r="H405" s="80"/>
      <c r="I405" s="80"/>
      <c r="J405" s="80"/>
      <c r="K405" s="80"/>
      <c r="L405" s="80"/>
      <c r="M405" s="80"/>
      <c r="N405" s="80"/>
      <c r="O405" s="80"/>
      <c r="P405" s="33"/>
    </row>
    <row r="406" spans="1:16" ht="19.899999999999999" customHeight="1" x14ac:dyDescent="0.25">
      <c r="A406" s="35">
        <v>500</v>
      </c>
      <c r="B406" s="33">
        <v>600</v>
      </c>
      <c r="C406" s="53" t="s">
        <v>712</v>
      </c>
      <c r="D406" s="75" t="s">
        <v>713</v>
      </c>
      <c r="E406" s="99" t="str">
        <f t="shared" si="10"/>
        <v>ФАЙЛ</v>
      </c>
      <c r="F406" s="104"/>
      <c r="G406" s="80"/>
      <c r="H406" s="80"/>
      <c r="I406" s="80"/>
      <c r="J406" s="80"/>
      <c r="K406" s="80"/>
      <c r="L406" s="80"/>
      <c r="M406" s="80"/>
      <c r="N406" s="80"/>
      <c r="O406" s="80"/>
      <c r="P406" s="33"/>
    </row>
    <row r="407" spans="1:16" ht="19.899999999999999" customHeight="1" x14ac:dyDescent="0.25">
      <c r="A407" s="35">
        <v>600</v>
      </c>
      <c r="B407" s="33">
        <v>600</v>
      </c>
      <c r="C407" s="53" t="s">
        <v>714</v>
      </c>
      <c r="D407" s="75" t="s">
        <v>715</v>
      </c>
      <c r="E407" s="99" t="str">
        <f t="shared" si="10"/>
        <v>ФАЙЛ</v>
      </c>
      <c r="F407" s="104"/>
      <c r="G407" s="80"/>
      <c r="H407" s="80"/>
      <c r="I407" s="80"/>
      <c r="J407" s="80"/>
      <c r="K407" s="80"/>
      <c r="L407" s="80"/>
      <c r="M407" s="80"/>
      <c r="N407" s="80"/>
      <c r="O407" s="80"/>
      <c r="P407" s="33"/>
    </row>
    <row r="408" spans="1:16" ht="19.899999999999999" customHeight="1" x14ac:dyDescent="0.25">
      <c r="A408" s="35">
        <v>100</v>
      </c>
      <c r="B408" s="33">
        <v>800</v>
      </c>
      <c r="C408" s="53" t="s">
        <v>716</v>
      </c>
      <c r="D408" s="75" t="s">
        <v>717</v>
      </c>
      <c r="E408" s="99" t="str">
        <f t="shared" si="10"/>
        <v>ФАЙЛ</v>
      </c>
      <c r="F408" s="104"/>
      <c r="G408" s="80"/>
      <c r="H408" s="80"/>
      <c r="I408" s="80"/>
      <c r="J408" s="80"/>
      <c r="K408" s="80"/>
      <c r="L408" s="80"/>
      <c r="M408" s="80"/>
      <c r="N408" s="80"/>
      <c r="O408" s="80"/>
      <c r="P408" s="33"/>
    </row>
    <row r="409" spans="1:16" ht="19.899999999999999" customHeight="1" x14ac:dyDescent="0.25">
      <c r="A409" s="35">
        <v>150</v>
      </c>
      <c r="B409" s="33">
        <v>800</v>
      </c>
      <c r="C409" s="53" t="s">
        <v>718</v>
      </c>
      <c r="D409" s="75" t="s">
        <v>719</v>
      </c>
      <c r="E409" s="99" t="str">
        <f t="shared" si="10"/>
        <v>ФАЙЛ</v>
      </c>
      <c r="F409" s="104"/>
      <c r="G409" s="80"/>
      <c r="H409" s="80"/>
      <c r="I409" s="80"/>
      <c r="J409" s="80"/>
      <c r="K409" s="80"/>
      <c r="L409" s="80"/>
      <c r="M409" s="80"/>
      <c r="N409" s="80"/>
      <c r="O409" s="80"/>
      <c r="P409" s="33"/>
    </row>
    <row r="410" spans="1:16" ht="19.899999999999999" customHeight="1" x14ac:dyDescent="0.25">
      <c r="A410" s="35">
        <v>200</v>
      </c>
      <c r="B410" s="33">
        <v>800</v>
      </c>
      <c r="C410" s="53" t="s">
        <v>720</v>
      </c>
      <c r="D410" s="75" t="s">
        <v>721</v>
      </c>
      <c r="E410" s="99" t="str">
        <f t="shared" si="10"/>
        <v>ФАЙЛ</v>
      </c>
      <c r="F410" s="104"/>
      <c r="G410" s="80"/>
      <c r="H410" s="80"/>
      <c r="I410" s="80"/>
      <c r="J410" s="80"/>
      <c r="K410" s="80"/>
      <c r="L410" s="80"/>
      <c r="M410" s="80"/>
      <c r="N410" s="80"/>
      <c r="O410" s="80"/>
      <c r="P410" s="33"/>
    </row>
    <row r="411" spans="1:16" ht="19.899999999999999" customHeight="1" x14ac:dyDescent="0.25">
      <c r="A411" s="35">
        <v>250</v>
      </c>
      <c r="B411" s="33">
        <v>800</v>
      </c>
      <c r="C411" s="53" t="s">
        <v>722</v>
      </c>
      <c r="D411" s="75" t="s">
        <v>723</v>
      </c>
      <c r="E411" s="99" t="str">
        <f t="shared" si="10"/>
        <v>ФАЙЛ</v>
      </c>
      <c r="F411" s="104"/>
      <c r="G411" s="80"/>
      <c r="H411" s="80"/>
      <c r="I411" s="80"/>
      <c r="J411" s="80"/>
      <c r="K411" s="80"/>
      <c r="L411" s="80"/>
      <c r="M411" s="80"/>
      <c r="N411" s="80"/>
      <c r="O411" s="80"/>
      <c r="P411" s="33"/>
    </row>
    <row r="412" spans="1:16" ht="19.899999999999999" customHeight="1" x14ac:dyDescent="0.25">
      <c r="A412" s="35">
        <v>300</v>
      </c>
      <c r="B412" s="33">
        <v>800</v>
      </c>
      <c r="C412" s="53" t="s">
        <v>724</v>
      </c>
      <c r="D412" s="75" t="s">
        <v>725</v>
      </c>
      <c r="E412" s="99" t="str">
        <f t="shared" si="10"/>
        <v>ФАЙЛ</v>
      </c>
      <c r="F412" s="104"/>
      <c r="G412" s="80"/>
      <c r="H412" s="80"/>
      <c r="I412" s="80"/>
      <c r="J412" s="80"/>
      <c r="K412" s="80"/>
      <c r="L412" s="80"/>
      <c r="M412" s="80"/>
      <c r="N412" s="80"/>
      <c r="O412" s="80"/>
      <c r="P412" s="33"/>
    </row>
    <row r="413" spans="1:16" ht="19.899999999999999" customHeight="1" x14ac:dyDescent="0.25">
      <c r="A413" s="35">
        <v>350</v>
      </c>
      <c r="B413" s="33">
        <v>800</v>
      </c>
      <c r="C413" s="53" t="s">
        <v>726</v>
      </c>
      <c r="D413" s="75" t="s">
        <v>727</v>
      </c>
      <c r="E413" s="99" t="str">
        <f t="shared" si="10"/>
        <v>ФАЙЛ</v>
      </c>
      <c r="F413" s="104"/>
      <c r="G413" s="80"/>
      <c r="H413" s="80"/>
      <c r="I413" s="80"/>
      <c r="J413" s="80"/>
      <c r="K413" s="80"/>
      <c r="L413" s="80"/>
      <c r="M413" s="80"/>
      <c r="N413" s="80"/>
      <c r="O413" s="80"/>
      <c r="P413" s="33"/>
    </row>
    <row r="414" spans="1:16" ht="19.899999999999999" customHeight="1" x14ac:dyDescent="0.25">
      <c r="A414" s="35">
        <v>400</v>
      </c>
      <c r="B414" s="33">
        <v>800</v>
      </c>
      <c r="C414" s="53" t="s">
        <v>728</v>
      </c>
      <c r="D414" s="75" t="s">
        <v>729</v>
      </c>
      <c r="E414" s="99" t="str">
        <f t="shared" si="10"/>
        <v>ФАЙЛ</v>
      </c>
      <c r="F414" s="104"/>
      <c r="G414" s="80"/>
      <c r="H414" s="80"/>
      <c r="I414" s="80"/>
      <c r="J414" s="80"/>
      <c r="K414" s="80"/>
      <c r="L414" s="80"/>
      <c r="M414" s="80"/>
      <c r="N414" s="80"/>
      <c r="O414" s="80"/>
      <c r="P414" s="33"/>
    </row>
    <row r="415" spans="1:16" ht="19.899999999999999" customHeight="1" x14ac:dyDescent="0.25">
      <c r="A415" s="35">
        <v>450</v>
      </c>
      <c r="B415" s="33">
        <v>800</v>
      </c>
      <c r="C415" s="53" t="s">
        <v>730</v>
      </c>
      <c r="D415" s="75" t="s">
        <v>731</v>
      </c>
      <c r="E415" s="99" t="str">
        <f t="shared" si="10"/>
        <v>ФАЙЛ</v>
      </c>
      <c r="F415" s="104"/>
      <c r="G415" s="80"/>
      <c r="H415" s="80"/>
      <c r="I415" s="80"/>
      <c r="J415" s="80"/>
      <c r="K415" s="80"/>
      <c r="L415" s="80"/>
      <c r="M415" s="80"/>
      <c r="N415" s="80"/>
      <c r="O415" s="80"/>
      <c r="P415" s="33"/>
    </row>
    <row r="416" spans="1:16" ht="19.899999999999999" customHeight="1" x14ac:dyDescent="0.25">
      <c r="A416" s="33">
        <v>500</v>
      </c>
      <c r="B416" s="33">
        <v>800</v>
      </c>
      <c r="C416" s="53" t="s">
        <v>732</v>
      </c>
      <c r="D416" s="75" t="s">
        <v>733</v>
      </c>
      <c r="E416" s="99" t="str">
        <f t="shared" si="10"/>
        <v>ФАЙЛ</v>
      </c>
      <c r="F416" s="104"/>
      <c r="G416" s="80"/>
      <c r="H416" s="80"/>
      <c r="I416" s="80"/>
      <c r="J416" s="80"/>
      <c r="K416" s="80"/>
      <c r="L416" s="80"/>
      <c r="M416" s="80"/>
      <c r="N416" s="80"/>
      <c r="O416" s="80"/>
      <c r="P416" s="33"/>
    </row>
    <row r="417" spans="1:16" ht="19.899999999999999" customHeight="1" x14ac:dyDescent="0.25">
      <c r="A417" s="33">
        <v>600</v>
      </c>
      <c r="B417" s="33">
        <v>800</v>
      </c>
      <c r="C417" s="53" t="s">
        <v>734</v>
      </c>
      <c r="D417" s="75" t="s">
        <v>735</v>
      </c>
      <c r="E417" s="96" t="str">
        <f t="shared" si="10"/>
        <v>ФАЙЛ</v>
      </c>
      <c r="P417" s="33"/>
    </row>
    <row r="418" spans="1:16" ht="19.899999999999999" customHeight="1" x14ac:dyDescent="0.25">
      <c r="A418" s="33">
        <v>100</v>
      </c>
      <c r="B418" s="33">
        <v>1000</v>
      </c>
      <c r="C418" s="53" t="s">
        <v>736</v>
      </c>
      <c r="D418" s="75" t="s">
        <v>737</v>
      </c>
      <c r="E418" s="96" t="str">
        <f t="shared" si="10"/>
        <v>ФАЙЛ</v>
      </c>
      <c r="P418" s="33"/>
    </row>
    <row r="419" spans="1:16" ht="19.899999999999999" customHeight="1" x14ac:dyDescent="0.25">
      <c r="A419" s="33">
        <v>150</v>
      </c>
      <c r="B419" s="33">
        <v>1000</v>
      </c>
      <c r="C419" s="53" t="s">
        <v>738</v>
      </c>
      <c r="D419" s="75" t="s">
        <v>739</v>
      </c>
      <c r="E419" s="96" t="str">
        <f t="shared" si="10"/>
        <v>ФАЙЛ</v>
      </c>
      <c r="P419" s="33"/>
    </row>
    <row r="420" spans="1:16" ht="19.899999999999999" customHeight="1" x14ac:dyDescent="0.25">
      <c r="A420" s="33">
        <v>200</v>
      </c>
      <c r="B420" s="33">
        <v>1000</v>
      </c>
      <c r="C420" s="53" t="s">
        <v>740</v>
      </c>
      <c r="D420" s="75" t="s">
        <v>741</v>
      </c>
      <c r="E420" s="96" t="str">
        <f t="shared" si="10"/>
        <v>ФАЙЛ</v>
      </c>
      <c r="P420" s="33"/>
    </row>
    <row r="421" spans="1:16" ht="19.899999999999999" customHeight="1" x14ac:dyDescent="0.25">
      <c r="A421" s="33">
        <v>250</v>
      </c>
      <c r="B421" s="33">
        <v>1000</v>
      </c>
      <c r="C421" s="53" t="s">
        <v>742</v>
      </c>
      <c r="D421" s="75" t="s">
        <v>743</v>
      </c>
      <c r="E421" s="96" t="str">
        <f t="shared" si="10"/>
        <v>ФАЙЛ</v>
      </c>
      <c r="P421" s="33"/>
    </row>
    <row r="422" spans="1:16" ht="19.899999999999999" customHeight="1" x14ac:dyDescent="0.25">
      <c r="A422" s="33">
        <v>300</v>
      </c>
      <c r="B422" s="33">
        <v>1000</v>
      </c>
      <c r="C422" s="53" t="s">
        <v>744</v>
      </c>
      <c r="D422" s="75" t="s">
        <v>745</v>
      </c>
      <c r="E422" s="96" t="str">
        <f t="shared" si="10"/>
        <v>ФАЙЛ</v>
      </c>
      <c r="P422" s="33"/>
    </row>
    <row r="423" spans="1:16" ht="19.899999999999999" customHeight="1" x14ac:dyDescent="0.25">
      <c r="A423" s="33">
        <v>350</v>
      </c>
      <c r="B423" s="33">
        <v>1000</v>
      </c>
      <c r="C423" s="53" t="s">
        <v>746</v>
      </c>
      <c r="D423" s="75" t="s">
        <v>747</v>
      </c>
      <c r="E423" s="96" t="str">
        <f t="shared" si="10"/>
        <v>ФАЙЛ</v>
      </c>
      <c r="P423" s="33"/>
    </row>
    <row r="424" spans="1:16" ht="19.899999999999999" customHeight="1" x14ac:dyDescent="0.25">
      <c r="A424" s="33">
        <v>400</v>
      </c>
      <c r="B424" s="33">
        <v>1000</v>
      </c>
      <c r="C424" s="53" t="s">
        <v>748</v>
      </c>
      <c r="D424" s="75" t="s">
        <v>749</v>
      </c>
      <c r="E424" s="96" t="str">
        <f t="shared" si="10"/>
        <v>ФАЙЛ</v>
      </c>
      <c r="P424" s="33"/>
    </row>
    <row r="425" spans="1:16" ht="19.899999999999999" customHeight="1" x14ac:dyDescent="0.25">
      <c r="A425" s="33">
        <v>450</v>
      </c>
      <c r="B425" s="33">
        <v>1000</v>
      </c>
      <c r="C425" s="53" t="s">
        <v>750</v>
      </c>
      <c r="D425" s="75" t="s">
        <v>751</v>
      </c>
      <c r="E425" s="96" t="str">
        <f t="shared" si="10"/>
        <v>ФАЙЛ</v>
      </c>
      <c r="P425" s="31"/>
    </row>
    <row r="426" spans="1:16" ht="19.899999999999999" customHeight="1" x14ac:dyDescent="0.25">
      <c r="A426" s="33">
        <v>500</v>
      </c>
      <c r="B426" s="33">
        <v>1000</v>
      </c>
      <c r="C426" s="53" t="s">
        <v>752</v>
      </c>
      <c r="D426" s="75" t="s">
        <v>753</v>
      </c>
      <c r="E426" s="96" t="str">
        <f t="shared" si="10"/>
        <v>ФАЙЛ</v>
      </c>
      <c r="P426" s="31"/>
    </row>
    <row r="427" spans="1:16" ht="19.899999999999999" customHeight="1" x14ac:dyDescent="0.25">
      <c r="A427" s="35">
        <v>600</v>
      </c>
      <c r="B427" s="33">
        <v>1000</v>
      </c>
      <c r="C427" s="53" t="s">
        <v>754</v>
      </c>
      <c r="D427" s="75" t="s">
        <v>755</v>
      </c>
      <c r="E427" s="78" t="str">
        <f t="shared" si="10"/>
        <v>ФАЙЛ</v>
      </c>
      <c r="P427" s="31"/>
    </row>
    <row r="428" spans="1:16" ht="19.899999999999999" customHeight="1" x14ac:dyDescent="0.25">
      <c r="A428" s="35"/>
      <c r="B428" s="33"/>
      <c r="C428" s="33"/>
      <c r="D428" s="33"/>
      <c r="P428" s="31"/>
    </row>
    <row r="429" spans="1:16" ht="19.899999999999999" customHeight="1" x14ac:dyDescent="0.25">
      <c r="A429" s="35"/>
      <c r="B429" s="33"/>
      <c r="C429" s="33"/>
      <c r="D429" s="33"/>
      <c r="P429" s="33"/>
    </row>
    <row r="430" spans="1:16" ht="19.899999999999999" customHeight="1" x14ac:dyDescent="0.25">
      <c r="A430" s="144" t="s">
        <v>847</v>
      </c>
      <c r="B430" s="145"/>
      <c r="C430" s="145"/>
      <c r="D430" s="145"/>
      <c r="E430" s="155"/>
      <c r="F430" s="146"/>
      <c r="G430" s="147"/>
      <c r="H430" s="147"/>
      <c r="I430" s="147"/>
      <c r="J430" s="147"/>
      <c r="K430" s="148"/>
      <c r="P430" s="33"/>
    </row>
    <row r="431" spans="1:16" ht="19.899999999999999" customHeight="1" x14ac:dyDescent="0.25">
      <c r="A431" s="9" t="s">
        <v>82</v>
      </c>
      <c r="B431" s="9" t="s">
        <v>45</v>
      </c>
      <c r="C431" s="9" t="s">
        <v>19</v>
      </c>
      <c r="D431" s="9" t="s">
        <v>18</v>
      </c>
      <c r="E431" s="94" t="s">
        <v>887</v>
      </c>
      <c r="F431" s="150"/>
      <c r="G431" s="150"/>
      <c r="H431" s="150"/>
      <c r="I431" s="150"/>
      <c r="J431" s="150"/>
      <c r="K431" s="151"/>
      <c r="P431" s="33"/>
    </row>
    <row r="432" spans="1:16" ht="19.899999999999999" customHeight="1" x14ac:dyDescent="0.25">
      <c r="A432" s="35">
        <v>200</v>
      </c>
      <c r="B432" s="33">
        <v>400</v>
      </c>
      <c r="C432" s="53" t="s">
        <v>756</v>
      </c>
      <c r="D432" s="75" t="s">
        <v>757</v>
      </c>
      <c r="E432" s="96" t="str">
        <f>HYPERLINK("27.Пластроны глухие внутренние углубленные"&amp;"/"&amp;C432&amp;" "&amp;D432&amp;".STEP","ФАЙЛ")</f>
        <v>ФАЙЛ</v>
      </c>
      <c r="F432" s="150"/>
      <c r="G432" s="150"/>
      <c r="H432" s="150"/>
      <c r="I432" s="150"/>
      <c r="J432" s="150"/>
      <c r="K432" s="151"/>
      <c r="P432" s="33"/>
    </row>
    <row r="433" spans="1:16" ht="19.899999999999999" customHeight="1" x14ac:dyDescent="0.25">
      <c r="A433" s="35">
        <v>300</v>
      </c>
      <c r="B433" s="33">
        <v>400</v>
      </c>
      <c r="C433" s="53" t="s">
        <v>758</v>
      </c>
      <c r="D433" s="75" t="s">
        <v>759</v>
      </c>
      <c r="E433" s="96" t="str">
        <f t="shared" ref="E433:E446" si="11">HYPERLINK("27.Пластроны глухие внутренние углубленные"&amp;"/"&amp;C433&amp;" "&amp;D433&amp;".STEP","ФАЙЛ")</f>
        <v>ФАЙЛ</v>
      </c>
      <c r="F433" s="150"/>
      <c r="G433" s="150"/>
      <c r="H433" s="150"/>
      <c r="I433" s="150"/>
      <c r="J433" s="150"/>
      <c r="K433" s="151"/>
      <c r="P433" s="33"/>
    </row>
    <row r="434" spans="1:16" ht="19.899999999999999" customHeight="1" x14ac:dyDescent="0.25">
      <c r="A434" s="35">
        <v>400</v>
      </c>
      <c r="B434" s="33">
        <v>400</v>
      </c>
      <c r="C434" s="53" t="s">
        <v>760</v>
      </c>
      <c r="D434" s="75" t="s">
        <v>761</v>
      </c>
      <c r="E434" s="96" t="str">
        <f t="shared" si="11"/>
        <v>ФАЙЛ</v>
      </c>
      <c r="F434" s="150"/>
      <c r="G434" s="150"/>
      <c r="H434" s="150"/>
      <c r="I434" s="150"/>
      <c r="J434" s="150"/>
      <c r="K434" s="151"/>
      <c r="P434" s="33"/>
    </row>
    <row r="435" spans="1:16" ht="19.899999999999999" customHeight="1" x14ac:dyDescent="0.25">
      <c r="A435" s="35">
        <v>200</v>
      </c>
      <c r="B435" s="33">
        <v>600</v>
      </c>
      <c r="C435" s="53" t="s">
        <v>762</v>
      </c>
      <c r="D435" s="75" t="s">
        <v>763</v>
      </c>
      <c r="E435" s="96" t="str">
        <f t="shared" si="11"/>
        <v>ФАЙЛ</v>
      </c>
      <c r="F435" s="150"/>
      <c r="G435" s="150"/>
      <c r="H435" s="150"/>
      <c r="I435" s="150"/>
      <c r="J435" s="150"/>
      <c r="K435" s="151"/>
      <c r="P435" s="33"/>
    </row>
    <row r="436" spans="1:16" ht="19.899999999999999" customHeight="1" x14ac:dyDescent="0.25">
      <c r="A436" s="35">
        <v>300</v>
      </c>
      <c r="B436" s="33">
        <v>600</v>
      </c>
      <c r="C436" s="53" t="s">
        <v>764</v>
      </c>
      <c r="D436" s="75" t="s">
        <v>765</v>
      </c>
      <c r="E436" s="96" t="str">
        <f t="shared" si="11"/>
        <v>ФАЙЛ</v>
      </c>
      <c r="F436" s="150"/>
      <c r="G436" s="150"/>
      <c r="H436" s="150"/>
      <c r="I436" s="150"/>
      <c r="J436" s="150"/>
      <c r="K436" s="151"/>
      <c r="P436" s="33"/>
    </row>
    <row r="437" spans="1:16" ht="19.899999999999999" customHeight="1" x14ac:dyDescent="0.25">
      <c r="A437" s="35">
        <v>400</v>
      </c>
      <c r="B437" s="33">
        <v>600</v>
      </c>
      <c r="C437" s="53" t="s">
        <v>766</v>
      </c>
      <c r="D437" s="75" t="s">
        <v>767</v>
      </c>
      <c r="E437" s="96" t="str">
        <f t="shared" si="11"/>
        <v>ФАЙЛ</v>
      </c>
      <c r="F437" s="150"/>
      <c r="G437" s="150"/>
      <c r="H437" s="150"/>
      <c r="I437" s="150"/>
      <c r="J437" s="150"/>
      <c r="K437" s="151"/>
      <c r="P437" s="33"/>
    </row>
    <row r="438" spans="1:16" ht="19.899999999999999" customHeight="1" x14ac:dyDescent="0.25">
      <c r="A438" s="35">
        <v>500</v>
      </c>
      <c r="B438" s="33">
        <v>600</v>
      </c>
      <c r="C438" s="53" t="s">
        <v>768</v>
      </c>
      <c r="D438" s="75" t="s">
        <v>769</v>
      </c>
      <c r="E438" s="96" t="str">
        <f t="shared" si="11"/>
        <v>ФАЙЛ</v>
      </c>
      <c r="F438" s="150"/>
      <c r="G438" s="150"/>
      <c r="H438" s="150"/>
      <c r="I438" s="150"/>
      <c r="J438" s="150"/>
      <c r="K438" s="151"/>
      <c r="P438" s="33"/>
    </row>
    <row r="439" spans="1:16" ht="19.899999999999999" customHeight="1" x14ac:dyDescent="0.25">
      <c r="A439" s="35">
        <v>200</v>
      </c>
      <c r="B439" s="33">
        <v>800</v>
      </c>
      <c r="C439" s="53" t="s">
        <v>770</v>
      </c>
      <c r="D439" s="75" t="s">
        <v>771</v>
      </c>
      <c r="E439" s="96" t="str">
        <f t="shared" si="11"/>
        <v>ФАЙЛ</v>
      </c>
      <c r="F439" s="150"/>
      <c r="G439" s="150"/>
      <c r="H439" s="150"/>
      <c r="I439" s="150"/>
      <c r="J439" s="150"/>
      <c r="K439" s="151"/>
      <c r="P439" s="33"/>
    </row>
    <row r="440" spans="1:16" ht="19.899999999999999" customHeight="1" x14ac:dyDescent="0.25">
      <c r="A440" s="35">
        <v>300</v>
      </c>
      <c r="B440" s="33">
        <v>800</v>
      </c>
      <c r="C440" s="53" t="s">
        <v>772</v>
      </c>
      <c r="D440" s="75" t="s">
        <v>773</v>
      </c>
      <c r="E440" s="96" t="str">
        <f t="shared" si="11"/>
        <v>ФАЙЛ</v>
      </c>
      <c r="F440" s="150"/>
      <c r="G440" s="150"/>
      <c r="H440" s="150"/>
      <c r="I440" s="150"/>
      <c r="J440" s="150"/>
      <c r="K440" s="151"/>
      <c r="P440" s="33"/>
    </row>
    <row r="441" spans="1:16" ht="19.899999999999999" customHeight="1" x14ac:dyDescent="0.25">
      <c r="A441" s="35">
        <v>400</v>
      </c>
      <c r="B441" s="33">
        <v>800</v>
      </c>
      <c r="C441" s="53" t="s">
        <v>774</v>
      </c>
      <c r="D441" s="75" t="s">
        <v>775</v>
      </c>
      <c r="E441" s="96" t="str">
        <f t="shared" si="11"/>
        <v>ФАЙЛ</v>
      </c>
      <c r="F441" s="150"/>
      <c r="G441" s="150"/>
      <c r="H441" s="150"/>
      <c r="I441" s="150"/>
      <c r="J441" s="150"/>
      <c r="K441" s="151"/>
      <c r="P441" s="33"/>
    </row>
    <row r="442" spans="1:16" ht="19.899999999999999" customHeight="1" x14ac:dyDescent="0.25">
      <c r="A442" s="35">
        <v>500</v>
      </c>
      <c r="B442" s="33">
        <v>800</v>
      </c>
      <c r="C442" s="53" t="s">
        <v>776</v>
      </c>
      <c r="D442" s="75" t="s">
        <v>777</v>
      </c>
      <c r="E442" s="96" t="str">
        <f t="shared" si="11"/>
        <v>ФАЙЛ</v>
      </c>
      <c r="F442" s="150"/>
      <c r="G442" s="150"/>
      <c r="H442" s="150"/>
      <c r="I442" s="150"/>
      <c r="J442" s="150"/>
      <c r="K442" s="151"/>
      <c r="P442" s="33"/>
    </row>
    <row r="443" spans="1:16" ht="19.899999999999999" customHeight="1" x14ac:dyDescent="0.25">
      <c r="A443" s="35">
        <v>200</v>
      </c>
      <c r="B443" s="33">
        <v>1000</v>
      </c>
      <c r="C443" s="53" t="s">
        <v>778</v>
      </c>
      <c r="D443" s="75" t="s">
        <v>779</v>
      </c>
      <c r="E443" s="96" t="str">
        <f t="shared" si="11"/>
        <v>ФАЙЛ</v>
      </c>
      <c r="F443" s="150"/>
      <c r="G443" s="150"/>
      <c r="H443" s="150"/>
      <c r="I443" s="150"/>
      <c r="J443" s="150"/>
      <c r="K443" s="151"/>
      <c r="P443" s="33"/>
    </row>
    <row r="444" spans="1:16" ht="19.899999999999999" customHeight="1" x14ac:dyDescent="0.25">
      <c r="A444" s="35">
        <v>300</v>
      </c>
      <c r="B444" s="33">
        <v>1000</v>
      </c>
      <c r="C444" s="53" t="s">
        <v>780</v>
      </c>
      <c r="D444" s="75" t="s">
        <v>781</v>
      </c>
      <c r="E444" s="96" t="str">
        <f t="shared" si="11"/>
        <v>ФАЙЛ</v>
      </c>
      <c r="F444" s="150"/>
      <c r="G444" s="150"/>
      <c r="H444" s="150"/>
      <c r="I444" s="150"/>
      <c r="J444" s="150"/>
      <c r="K444" s="151"/>
      <c r="P444" s="31"/>
    </row>
    <row r="445" spans="1:16" ht="19.899999999999999" customHeight="1" x14ac:dyDescent="0.25">
      <c r="A445" s="35">
        <v>400</v>
      </c>
      <c r="B445" s="33">
        <v>1000</v>
      </c>
      <c r="C445" s="53" t="s">
        <v>782</v>
      </c>
      <c r="D445" s="75" t="s">
        <v>783</v>
      </c>
      <c r="E445" s="96" t="str">
        <f t="shared" si="11"/>
        <v>ФАЙЛ</v>
      </c>
      <c r="F445" s="150"/>
      <c r="G445" s="150"/>
      <c r="H445" s="150"/>
      <c r="I445" s="150"/>
      <c r="J445" s="150"/>
      <c r="K445" s="151"/>
      <c r="P445" s="31"/>
    </row>
    <row r="446" spans="1:16" ht="19.899999999999999" customHeight="1" x14ac:dyDescent="0.25">
      <c r="A446" s="35">
        <v>500</v>
      </c>
      <c r="B446" s="33">
        <v>1000</v>
      </c>
      <c r="C446" s="53" t="s">
        <v>784</v>
      </c>
      <c r="D446" s="75" t="s">
        <v>785</v>
      </c>
      <c r="E446" s="78" t="str">
        <f t="shared" si="11"/>
        <v>ФАЙЛ</v>
      </c>
      <c r="F446" s="152"/>
      <c r="G446" s="153"/>
      <c r="H446" s="153"/>
      <c r="I446" s="153"/>
      <c r="J446" s="153"/>
      <c r="K446" s="154"/>
      <c r="P446" s="31"/>
    </row>
    <row r="447" spans="1:16" ht="19.899999999999999" customHeight="1" x14ac:dyDescent="0.25">
      <c r="A447" s="35"/>
      <c r="B447" s="33"/>
      <c r="C447" s="33"/>
      <c r="D447" s="33"/>
      <c r="P447" s="31"/>
    </row>
    <row r="448" spans="1:16" ht="19.899999999999999" customHeight="1" x14ac:dyDescent="0.25">
      <c r="A448" s="35"/>
      <c r="B448" s="33"/>
      <c r="C448" s="33"/>
      <c r="D448" s="33"/>
      <c r="P448" s="33"/>
    </row>
    <row r="449" spans="1:16" ht="19.899999999999999" customHeight="1" x14ac:dyDescent="0.25">
      <c r="A449" s="144" t="s">
        <v>848</v>
      </c>
      <c r="B449" s="145"/>
      <c r="C449" s="145"/>
      <c r="D449" s="145"/>
      <c r="E449" s="155"/>
      <c r="F449" s="146"/>
      <c r="G449" s="147"/>
      <c r="H449" s="147"/>
      <c r="I449" s="147"/>
      <c r="J449" s="147"/>
      <c r="K449" s="148"/>
      <c r="P449" s="33"/>
    </row>
    <row r="450" spans="1:16" ht="19.899999999999999" customHeight="1" x14ac:dyDescent="0.25">
      <c r="A450" s="9" t="s">
        <v>82</v>
      </c>
      <c r="B450" s="9" t="s">
        <v>45</v>
      </c>
      <c r="C450" s="9" t="s">
        <v>19</v>
      </c>
      <c r="D450" s="9" t="s">
        <v>18</v>
      </c>
      <c r="E450" s="94" t="s">
        <v>887</v>
      </c>
      <c r="F450" s="150"/>
      <c r="G450" s="150"/>
      <c r="H450" s="150"/>
      <c r="I450" s="150"/>
      <c r="J450" s="150"/>
      <c r="K450" s="151"/>
      <c r="P450" s="33"/>
    </row>
    <row r="451" spans="1:16" ht="19.899999999999999" customHeight="1" x14ac:dyDescent="0.25">
      <c r="A451" s="35">
        <v>150</v>
      </c>
      <c r="B451" s="33">
        <v>400</v>
      </c>
      <c r="C451" s="53" t="s">
        <v>786</v>
      </c>
      <c r="D451" s="75" t="s">
        <v>787</v>
      </c>
      <c r="E451" s="96" t="str">
        <f>HYPERLINK("28.Пластроны для модульных устройств"&amp;"/"&amp;C451&amp;" "&amp;D451&amp;".STEP","ФАЙЛ")</f>
        <v>ФАЙЛ</v>
      </c>
      <c r="F451" s="150"/>
      <c r="G451" s="150"/>
      <c r="H451" s="150"/>
      <c r="I451" s="150"/>
      <c r="J451" s="150"/>
      <c r="K451" s="151"/>
      <c r="P451" s="33"/>
    </row>
    <row r="452" spans="1:16" ht="19.899999999999999" customHeight="1" x14ac:dyDescent="0.25">
      <c r="A452" s="35">
        <v>200</v>
      </c>
      <c r="B452" s="33">
        <v>400</v>
      </c>
      <c r="C452" s="53" t="s">
        <v>788</v>
      </c>
      <c r="D452" s="75" t="s">
        <v>789</v>
      </c>
      <c r="E452" s="96" t="str">
        <f t="shared" ref="E452:E458" si="12">HYPERLINK("28.Пластроны для модульных устройств"&amp;"/"&amp;C452&amp;" "&amp;D452&amp;".STEP","ФАЙЛ")</f>
        <v>ФАЙЛ</v>
      </c>
      <c r="F452" s="150"/>
      <c r="G452" s="150"/>
      <c r="H452" s="150"/>
      <c r="I452" s="150"/>
      <c r="J452" s="150"/>
      <c r="K452" s="151"/>
      <c r="P452" s="33"/>
    </row>
    <row r="453" spans="1:16" ht="19.899999999999999" customHeight="1" x14ac:dyDescent="0.25">
      <c r="A453" s="35">
        <v>150</v>
      </c>
      <c r="B453" s="33">
        <v>600</v>
      </c>
      <c r="C453" s="53" t="s">
        <v>790</v>
      </c>
      <c r="D453" s="75" t="s">
        <v>791</v>
      </c>
      <c r="E453" s="96" t="str">
        <f t="shared" si="12"/>
        <v>ФАЙЛ</v>
      </c>
      <c r="F453" s="150"/>
      <c r="G453" s="150"/>
      <c r="H453" s="150"/>
      <c r="I453" s="150"/>
      <c r="J453" s="150"/>
      <c r="K453" s="151"/>
      <c r="P453" s="33"/>
    </row>
    <row r="454" spans="1:16" ht="19.899999999999999" customHeight="1" x14ac:dyDescent="0.25">
      <c r="A454" s="35">
        <v>200</v>
      </c>
      <c r="B454" s="33">
        <v>600</v>
      </c>
      <c r="C454" s="53" t="s">
        <v>792</v>
      </c>
      <c r="D454" s="75" t="s">
        <v>793</v>
      </c>
      <c r="E454" s="96" t="str">
        <f t="shared" si="12"/>
        <v>ФАЙЛ</v>
      </c>
      <c r="F454" s="150"/>
      <c r="G454" s="150"/>
      <c r="H454" s="150"/>
      <c r="I454" s="150"/>
      <c r="J454" s="150"/>
      <c r="K454" s="151"/>
      <c r="P454" s="33"/>
    </row>
    <row r="455" spans="1:16" ht="19.899999999999999" customHeight="1" x14ac:dyDescent="0.25">
      <c r="A455" s="35">
        <v>150</v>
      </c>
      <c r="B455" s="33">
        <v>800</v>
      </c>
      <c r="C455" s="53" t="s">
        <v>794</v>
      </c>
      <c r="D455" s="75" t="s">
        <v>795</v>
      </c>
      <c r="E455" s="96" t="str">
        <f t="shared" si="12"/>
        <v>ФАЙЛ</v>
      </c>
      <c r="F455" s="150"/>
      <c r="G455" s="150"/>
      <c r="H455" s="150"/>
      <c r="I455" s="150"/>
      <c r="J455" s="150"/>
      <c r="K455" s="151"/>
      <c r="P455" s="33"/>
    </row>
    <row r="456" spans="1:16" ht="19.899999999999999" customHeight="1" x14ac:dyDescent="0.25">
      <c r="A456" s="35">
        <v>200</v>
      </c>
      <c r="B456" s="33">
        <v>800</v>
      </c>
      <c r="C456" s="53" t="s">
        <v>796</v>
      </c>
      <c r="D456" s="75" t="s">
        <v>797</v>
      </c>
      <c r="E456" s="96" t="str">
        <f t="shared" si="12"/>
        <v>ФАЙЛ</v>
      </c>
      <c r="F456" s="150"/>
      <c r="G456" s="150"/>
      <c r="H456" s="150"/>
      <c r="I456" s="150"/>
      <c r="J456" s="150"/>
      <c r="K456" s="151"/>
      <c r="P456" s="31"/>
    </row>
    <row r="457" spans="1:16" ht="19.899999999999999" customHeight="1" x14ac:dyDescent="0.25">
      <c r="A457" s="35">
        <v>150</v>
      </c>
      <c r="B457" s="33">
        <v>1000</v>
      </c>
      <c r="C457" s="53" t="s">
        <v>798</v>
      </c>
      <c r="D457" s="75" t="s">
        <v>799</v>
      </c>
      <c r="E457" s="96" t="str">
        <f t="shared" si="12"/>
        <v>ФАЙЛ</v>
      </c>
      <c r="F457" s="150"/>
      <c r="G457" s="150"/>
      <c r="H457" s="150"/>
      <c r="I457" s="150"/>
      <c r="J457" s="150"/>
      <c r="K457" s="151"/>
      <c r="P457" s="31"/>
    </row>
    <row r="458" spans="1:16" ht="19.899999999999999" customHeight="1" x14ac:dyDescent="0.25">
      <c r="A458" s="35">
        <v>200</v>
      </c>
      <c r="B458" s="33">
        <v>1000</v>
      </c>
      <c r="C458" s="53" t="s">
        <v>800</v>
      </c>
      <c r="D458" s="75" t="s">
        <v>801</v>
      </c>
      <c r="E458" s="78" t="str">
        <f t="shared" si="12"/>
        <v>ФАЙЛ</v>
      </c>
      <c r="F458" s="152"/>
      <c r="G458" s="153"/>
      <c r="H458" s="153"/>
      <c r="I458" s="153"/>
      <c r="J458" s="153"/>
      <c r="K458" s="154"/>
      <c r="P458" s="31"/>
    </row>
    <row r="459" spans="1:16" ht="19.899999999999999" customHeight="1" x14ac:dyDescent="0.25">
      <c r="A459" s="35"/>
      <c r="B459" s="33"/>
      <c r="C459" s="33"/>
      <c r="D459" s="33"/>
      <c r="P459" s="31"/>
    </row>
    <row r="460" spans="1:16" ht="19.899999999999999" customHeight="1" x14ac:dyDescent="0.25">
      <c r="A460" s="35"/>
      <c r="B460" s="33"/>
      <c r="C460" s="33"/>
      <c r="D460" s="33"/>
      <c r="F460" s="80"/>
      <c r="G460" s="80"/>
      <c r="H460" s="80"/>
      <c r="I460" s="80"/>
      <c r="J460" s="80"/>
      <c r="K460" s="80"/>
      <c r="P460" s="33"/>
    </row>
    <row r="461" spans="1:16" ht="19.899999999999999" customHeight="1" x14ac:dyDescent="0.25">
      <c r="A461" s="161" t="s">
        <v>849</v>
      </c>
      <c r="B461" s="162"/>
      <c r="C461" s="162"/>
      <c r="D461" s="162"/>
      <c r="E461" s="162"/>
      <c r="F461" s="146"/>
      <c r="G461" s="147"/>
      <c r="H461" s="147"/>
      <c r="I461" s="147"/>
      <c r="J461" s="147"/>
      <c r="K461" s="148"/>
      <c r="P461" s="33"/>
    </row>
    <row r="462" spans="1:16" ht="19.899999999999999" customHeight="1" x14ac:dyDescent="0.25">
      <c r="A462" s="32" t="s">
        <v>82</v>
      </c>
      <c r="B462" s="34" t="s">
        <v>45</v>
      </c>
      <c r="C462" s="34" t="s">
        <v>19</v>
      </c>
      <c r="D462" s="34" t="s">
        <v>18</v>
      </c>
      <c r="E462" s="52" t="s">
        <v>887</v>
      </c>
      <c r="F462" s="149"/>
      <c r="G462" s="150"/>
      <c r="H462" s="150"/>
      <c r="I462" s="150"/>
      <c r="J462" s="150"/>
      <c r="K462" s="151"/>
      <c r="P462" s="33"/>
    </row>
    <row r="463" spans="1:16" ht="19.899999999999999" customHeight="1" x14ac:dyDescent="0.25">
      <c r="A463" s="38">
        <v>600</v>
      </c>
      <c r="B463" s="39">
        <v>600</v>
      </c>
      <c r="C463" s="55" t="s">
        <v>802</v>
      </c>
      <c r="D463" s="67" t="s">
        <v>1015</v>
      </c>
      <c r="E463" s="99" t="s">
        <v>885</v>
      </c>
      <c r="F463" s="149"/>
      <c r="G463" s="150"/>
      <c r="H463" s="150"/>
      <c r="I463" s="150"/>
      <c r="J463" s="150"/>
      <c r="K463" s="151"/>
      <c r="P463" s="33"/>
    </row>
    <row r="464" spans="1:16" ht="19.899999999999999" customHeight="1" x14ac:dyDescent="0.25">
      <c r="A464" s="35">
        <v>600</v>
      </c>
      <c r="B464" s="33">
        <v>800</v>
      </c>
      <c r="C464" s="53" t="s">
        <v>803</v>
      </c>
      <c r="D464" s="75" t="s">
        <v>1016</v>
      </c>
      <c r="E464" s="99" t="s">
        <v>885</v>
      </c>
      <c r="F464" s="149"/>
      <c r="G464" s="150"/>
      <c r="H464" s="150"/>
      <c r="I464" s="150"/>
      <c r="J464" s="150"/>
      <c r="K464" s="151"/>
      <c r="P464" s="33"/>
    </row>
    <row r="465" spans="1:16" ht="19.899999999999999" customHeight="1" x14ac:dyDescent="0.25">
      <c r="A465" s="35">
        <v>600</v>
      </c>
      <c r="B465" s="33">
        <v>600</v>
      </c>
      <c r="C465" s="53" t="s">
        <v>804</v>
      </c>
      <c r="D465" s="76" t="s">
        <v>805</v>
      </c>
      <c r="E465" s="99" t="s">
        <v>885</v>
      </c>
      <c r="F465" s="149"/>
      <c r="G465" s="150"/>
      <c r="H465" s="150"/>
      <c r="I465" s="150"/>
      <c r="J465" s="150"/>
      <c r="K465" s="151"/>
      <c r="P465" s="33"/>
    </row>
    <row r="466" spans="1:16" ht="19.899999999999999" customHeight="1" x14ac:dyDescent="0.25">
      <c r="A466" s="35">
        <v>600</v>
      </c>
      <c r="B466" s="33">
        <v>800</v>
      </c>
      <c r="C466" s="53" t="s">
        <v>806</v>
      </c>
      <c r="D466" s="75" t="s">
        <v>1017</v>
      </c>
      <c r="E466" s="99" t="s">
        <v>885</v>
      </c>
      <c r="F466" s="149"/>
      <c r="G466" s="150"/>
      <c r="H466" s="150"/>
      <c r="I466" s="150"/>
      <c r="J466" s="150"/>
      <c r="K466" s="151"/>
      <c r="P466" s="33"/>
    </row>
    <row r="467" spans="1:16" ht="19.899999999999999" customHeight="1" x14ac:dyDescent="0.25">
      <c r="A467" s="35">
        <v>600</v>
      </c>
      <c r="B467" s="33">
        <v>800</v>
      </c>
      <c r="C467" s="53" t="s">
        <v>807</v>
      </c>
      <c r="D467" s="75" t="s">
        <v>1018</v>
      </c>
      <c r="E467" s="99" t="s">
        <v>885</v>
      </c>
      <c r="F467" s="149"/>
      <c r="G467" s="150"/>
      <c r="H467" s="150"/>
      <c r="I467" s="150"/>
      <c r="J467" s="150"/>
      <c r="K467" s="151"/>
      <c r="P467" s="33"/>
    </row>
    <row r="468" spans="1:16" ht="19.899999999999999" customHeight="1" x14ac:dyDescent="0.25">
      <c r="A468" s="35">
        <v>600</v>
      </c>
      <c r="B468" s="33">
        <v>800</v>
      </c>
      <c r="C468" s="53" t="s">
        <v>808</v>
      </c>
      <c r="D468" s="76" t="s">
        <v>809</v>
      </c>
      <c r="E468" s="99" t="s">
        <v>885</v>
      </c>
      <c r="F468" s="149"/>
      <c r="G468" s="150"/>
      <c r="H468" s="150"/>
      <c r="I468" s="150"/>
      <c r="J468" s="150"/>
      <c r="K468" s="151"/>
      <c r="P468" s="31"/>
    </row>
    <row r="469" spans="1:16" ht="19.899999999999999" customHeight="1" x14ac:dyDescent="0.25">
      <c r="A469" s="36">
        <v>600</v>
      </c>
      <c r="B469" s="37">
        <v>1000</v>
      </c>
      <c r="C469" s="58" t="s">
        <v>810</v>
      </c>
      <c r="D469" s="71" t="s">
        <v>1019</v>
      </c>
      <c r="E469" s="99" t="s">
        <v>885</v>
      </c>
      <c r="F469" s="149"/>
      <c r="G469" s="150"/>
      <c r="H469" s="150"/>
      <c r="I469" s="150"/>
      <c r="J469" s="150"/>
      <c r="K469" s="151"/>
      <c r="P469" s="33"/>
    </row>
    <row r="470" spans="1:16" s="31" customFormat="1" ht="19.899999999999999" customHeight="1" x14ac:dyDescent="0.25">
      <c r="A470" s="38"/>
      <c r="B470" s="39"/>
      <c r="C470" s="55"/>
      <c r="D470" s="67"/>
      <c r="E470" s="112"/>
      <c r="F470" s="152"/>
      <c r="G470" s="153"/>
      <c r="H470" s="153"/>
      <c r="I470" s="153"/>
      <c r="J470" s="153"/>
      <c r="K470" s="154"/>
      <c r="P470" s="33"/>
    </row>
    <row r="471" spans="1:16" s="31" customFormat="1" ht="19.899999999999999" customHeight="1" x14ac:dyDescent="0.25">
      <c r="A471" s="35"/>
      <c r="B471" s="79"/>
      <c r="C471" s="77"/>
      <c r="D471" s="75"/>
      <c r="E471" s="110"/>
      <c r="F471" s="102"/>
      <c r="G471" s="102"/>
      <c r="H471" s="102"/>
      <c r="I471" s="102"/>
      <c r="J471" s="102"/>
      <c r="K471" s="102"/>
      <c r="P471" s="33"/>
    </row>
    <row r="472" spans="1:16" s="31" customFormat="1" ht="19.899999999999999" customHeight="1" x14ac:dyDescent="0.25">
      <c r="A472" s="36"/>
      <c r="B472" s="37"/>
      <c r="C472" s="58"/>
      <c r="D472" s="71"/>
      <c r="E472" s="110"/>
      <c r="F472" s="102"/>
      <c r="G472" s="102"/>
      <c r="H472" s="102"/>
      <c r="I472" s="102"/>
      <c r="J472" s="102"/>
      <c r="K472" s="80"/>
      <c r="P472" s="33"/>
    </row>
    <row r="473" spans="1:16" ht="19.899999999999999" customHeight="1" x14ac:dyDescent="0.25">
      <c r="A473" s="144" t="s">
        <v>865</v>
      </c>
      <c r="B473" s="145"/>
      <c r="C473" s="145"/>
      <c r="D473" s="145"/>
      <c r="E473" s="155"/>
      <c r="F473" s="146"/>
      <c r="G473" s="147"/>
      <c r="H473" s="147"/>
      <c r="I473" s="148"/>
      <c r="J473" s="80"/>
      <c r="K473" s="80"/>
      <c r="P473" s="33"/>
    </row>
    <row r="474" spans="1:16" ht="19.899999999999999" customHeight="1" x14ac:dyDescent="0.25">
      <c r="A474" s="91" t="s">
        <v>82</v>
      </c>
      <c r="B474" s="27" t="s">
        <v>45</v>
      </c>
      <c r="C474" s="27" t="s">
        <v>19</v>
      </c>
      <c r="D474" s="27" t="s">
        <v>18</v>
      </c>
      <c r="E474" s="90" t="s">
        <v>887</v>
      </c>
      <c r="F474" s="149"/>
      <c r="G474" s="150"/>
      <c r="H474" s="150"/>
      <c r="I474" s="151"/>
      <c r="J474" s="80"/>
      <c r="K474" s="80"/>
      <c r="P474" s="33"/>
    </row>
    <row r="475" spans="1:16" ht="19.899999999999999" customHeight="1" x14ac:dyDescent="0.25">
      <c r="A475" s="79" t="s">
        <v>37</v>
      </c>
      <c r="B475" s="79" t="s">
        <v>37</v>
      </c>
      <c r="C475" s="55" t="s">
        <v>663</v>
      </c>
      <c r="D475" s="81" t="s">
        <v>811</v>
      </c>
      <c r="E475" s="112" t="str">
        <f>HYPERLINK("30.Гайки"&amp;"/"&amp;C475&amp;" "&amp;D475&amp;".STEP","ФАЙЛ")</f>
        <v>ФАЙЛ</v>
      </c>
      <c r="F475" s="149"/>
      <c r="G475" s="150"/>
      <c r="H475" s="150"/>
      <c r="I475" s="151"/>
      <c r="J475" s="80"/>
      <c r="K475" s="80"/>
      <c r="P475" s="33"/>
    </row>
    <row r="476" spans="1:16" ht="19.899999999999999" customHeight="1" x14ac:dyDescent="0.25">
      <c r="A476" s="79" t="s">
        <v>37</v>
      </c>
      <c r="B476" s="79" t="s">
        <v>37</v>
      </c>
      <c r="C476" s="53" t="s">
        <v>664</v>
      </c>
      <c r="D476" s="82" t="s">
        <v>969</v>
      </c>
      <c r="E476" s="112" t="str">
        <f>HYPERLINK("30.Гайки"&amp;"/"&amp;C476&amp;" "&amp;D476&amp;".STEP","ФАЙЛ")</f>
        <v>ФАЙЛ</v>
      </c>
      <c r="F476" s="149"/>
      <c r="G476" s="150"/>
      <c r="H476" s="150"/>
      <c r="I476" s="151"/>
      <c r="J476" s="80"/>
      <c r="K476" s="80"/>
      <c r="P476" s="33"/>
    </row>
    <row r="477" spans="1:16" ht="19.899999999999999" customHeight="1" x14ac:dyDescent="0.25">
      <c r="A477" s="79" t="s">
        <v>37</v>
      </c>
      <c r="B477" s="79" t="s">
        <v>37</v>
      </c>
      <c r="C477" s="53" t="s">
        <v>665</v>
      </c>
      <c r="D477" s="82" t="s">
        <v>970</v>
      </c>
      <c r="E477" s="112" t="str">
        <f>HYPERLINK("30.Гайки"&amp;"/"&amp;C477&amp;" "&amp;D477&amp;".STEP","ФАЙЛ")</f>
        <v>ФАЙЛ</v>
      </c>
      <c r="F477" s="149"/>
      <c r="G477" s="150"/>
      <c r="H477" s="150"/>
      <c r="I477" s="151"/>
      <c r="J477" s="80"/>
      <c r="K477" s="80"/>
      <c r="P477" s="31"/>
    </row>
    <row r="478" spans="1:16" ht="19.899999999999999" customHeight="1" x14ac:dyDescent="0.25">
      <c r="A478" s="79" t="s">
        <v>37</v>
      </c>
      <c r="B478" s="79" t="s">
        <v>37</v>
      </c>
      <c r="C478" s="53" t="s">
        <v>666</v>
      </c>
      <c r="D478" s="82" t="s">
        <v>971</v>
      </c>
      <c r="E478" s="112" t="str">
        <f>HYPERLINK("30.Гайки"&amp;"/"&amp;C478&amp;" "&amp;D478&amp;".STEP","ФАЙЛ")</f>
        <v>ФАЙЛ</v>
      </c>
      <c r="F478" s="152"/>
      <c r="G478" s="153"/>
      <c r="H478" s="153"/>
      <c r="I478" s="154"/>
      <c r="J478" s="80"/>
      <c r="K478" s="80"/>
      <c r="P478" s="31"/>
    </row>
    <row r="479" spans="1:16" ht="19.899999999999999" customHeight="1" x14ac:dyDescent="0.25">
      <c r="A479" s="37" t="s">
        <v>37</v>
      </c>
      <c r="B479" s="37" t="s">
        <v>37</v>
      </c>
      <c r="C479" s="58" t="s">
        <v>667</v>
      </c>
      <c r="D479" s="83" t="s">
        <v>972</v>
      </c>
      <c r="E479" s="118" t="str">
        <f>HYPERLINK("30.Гайки"&amp;"/"&amp;C479&amp;" "&amp;D479&amp;".STEP","ФАЙЛ")</f>
        <v>ФАЙЛ</v>
      </c>
      <c r="P479" s="31"/>
    </row>
    <row r="480" spans="1:16" ht="19.899999999999999" customHeight="1" x14ac:dyDescent="0.25">
      <c r="A480" s="31"/>
      <c r="B480" s="31"/>
      <c r="C480" s="18"/>
      <c r="D480" s="31"/>
      <c r="F480" s="80"/>
      <c r="G480" s="80"/>
      <c r="P480" s="33"/>
    </row>
    <row r="481" spans="1:16" ht="19.899999999999999" customHeight="1" x14ac:dyDescent="0.25">
      <c r="A481" s="144" t="s">
        <v>866</v>
      </c>
      <c r="B481" s="145"/>
      <c r="C481" s="145"/>
      <c r="D481" s="145"/>
      <c r="E481" s="145"/>
      <c r="F481" s="146"/>
      <c r="G481" s="147"/>
      <c r="H481" s="147"/>
      <c r="I481" s="148"/>
      <c r="P481" s="33"/>
    </row>
    <row r="482" spans="1:16" ht="19.899999999999999" customHeight="1" x14ac:dyDescent="0.25">
      <c r="A482" s="10" t="s">
        <v>82</v>
      </c>
      <c r="B482" s="116" t="s">
        <v>45</v>
      </c>
      <c r="C482" s="27" t="s">
        <v>19</v>
      </c>
      <c r="D482" s="119" t="s">
        <v>18</v>
      </c>
      <c r="E482" s="50" t="s">
        <v>887</v>
      </c>
      <c r="F482" s="149"/>
      <c r="G482" s="150"/>
      <c r="H482" s="150"/>
      <c r="I482" s="151"/>
      <c r="P482" s="31"/>
    </row>
    <row r="483" spans="1:16" ht="19.899999999999999" customHeight="1" x14ac:dyDescent="0.25">
      <c r="A483" s="79" t="s">
        <v>37</v>
      </c>
      <c r="B483" s="79" t="s">
        <v>37</v>
      </c>
      <c r="C483" s="53" t="s">
        <v>1006</v>
      </c>
      <c r="D483" s="75" t="s">
        <v>812</v>
      </c>
      <c r="E483" s="113" t="s">
        <v>885</v>
      </c>
      <c r="F483" s="149"/>
      <c r="G483" s="150"/>
      <c r="H483" s="150"/>
      <c r="I483" s="151"/>
      <c r="P483" s="31"/>
    </row>
    <row r="484" spans="1:16" ht="19.899999999999999" customHeight="1" x14ac:dyDescent="0.25">
      <c r="A484" s="37" t="s">
        <v>37</v>
      </c>
      <c r="B484" s="37" t="s">
        <v>37</v>
      </c>
      <c r="C484" s="58" t="s">
        <v>668</v>
      </c>
      <c r="D484" s="71" t="s">
        <v>813</v>
      </c>
      <c r="E484" s="120" t="s">
        <v>885</v>
      </c>
      <c r="F484" s="149"/>
      <c r="G484" s="150"/>
      <c r="H484" s="150"/>
      <c r="I484" s="151"/>
      <c r="P484" s="31"/>
    </row>
    <row r="485" spans="1:16" s="31" customFormat="1" ht="19.899999999999999" customHeight="1" x14ac:dyDescent="0.25">
      <c r="A485" s="79"/>
      <c r="B485" s="79"/>
      <c r="C485" s="77"/>
      <c r="D485" s="75"/>
      <c r="E485" s="110"/>
      <c r="F485" s="149"/>
      <c r="G485" s="150"/>
      <c r="H485" s="150"/>
      <c r="I485" s="151"/>
    </row>
    <row r="486" spans="1:16" s="31" customFormat="1" ht="19.899999999999999" customHeight="1" x14ac:dyDescent="0.25">
      <c r="A486" s="79"/>
      <c r="B486" s="79"/>
      <c r="C486" s="77"/>
      <c r="D486" s="75"/>
      <c r="E486" s="110"/>
      <c r="F486" s="152"/>
      <c r="G486" s="153"/>
      <c r="H486" s="153"/>
      <c r="I486" s="154"/>
    </row>
    <row r="487" spans="1:16" s="31" customFormat="1" ht="19.899999999999999" customHeight="1" x14ac:dyDescent="0.25">
      <c r="A487" s="59"/>
      <c r="B487" s="59"/>
      <c r="C487" s="77"/>
      <c r="D487" s="75"/>
      <c r="E487" s="110"/>
      <c r="F487" s="102"/>
      <c r="G487" s="102"/>
    </row>
    <row r="488" spans="1:16" ht="19.899999999999999" customHeight="1" x14ac:dyDescent="0.25">
      <c r="C488" s="49"/>
      <c r="F488" s="80"/>
      <c r="G488" s="80"/>
      <c r="H488" s="80"/>
      <c r="I488" s="80"/>
      <c r="J488" s="80"/>
      <c r="P488" s="33"/>
    </row>
    <row r="489" spans="1:16" ht="19.899999999999999" customHeight="1" x14ac:dyDescent="0.25">
      <c r="A489" s="144" t="s">
        <v>867</v>
      </c>
      <c r="B489" s="145"/>
      <c r="C489" s="145"/>
      <c r="D489" s="145"/>
      <c r="E489" s="145"/>
      <c r="F489" s="146"/>
      <c r="G489" s="147"/>
      <c r="H489" s="147"/>
      <c r="I489" s="147"/>
      <c r="J489" s="148"/>
      <c r="P489" s="33"/>
    </row>
    <row r="490" spans="1:16" ht="19.899999999999999" customHeight="1" x14ac:dyDescent="0.25">
      <c r="A490" s="10" t="s">
        <v>82</v>
      </c>
      <c r="B490" s="116" t="s">
        <v>45</v>
      </c>
      <c r="C490" s="116" t="s">
        <v>19</v>
      </c>
      <c r="D490" s="27" t="s">
        <v>18</v>
      </c>
      <c r="E490" s="50" t="s">
        <v>887</v>
      </c>
      <c r="F490" s="149"/>
      <c r="G490" s="150"/>
      <c r="H490" s="150"/>
      <c r="I490" s="150"/>
      <c r="J490" s="151"/>
      <c r="P490" s="33"/>
    </row>
    <row r="491" spans="1:16" ht="19.899999999999999" customHeight="1" x14ac:dyDescent="0.25">
      <c r="A491" s="79" t="s">
        <v>37</v>
      </c>
      <c r="B491" s="79" t="s">
        <v>37</v>
      </c>
      <c r="C491" s="77" t="s">
        <v>669</v>
      </c>
      <c r="D491" s="81" t="s">
        <v>814</v>
      </c>
      <c r="E491" s="113" t="str">
        <f>HYPERLINK("32.Шайбы"&amp;"/"&amp;C491&amp;" "&amp;D491&amp;".STEP","ФАЙЛ")</f>
        <v>ФАЙЛ</v>
      </c>
      <c r="F491" s="149"/>
      <c r="G491" s="150"/>
      <c r="H491" s="150"/>
      <c r="I491" s="150"/>
      <c r="J491" s="151"/>
      <c r="P491" s="33"/>
    </row>
    <row r="492" spans="1:16" ht="19.899999999999999" customHeight="1" x14ac:dyDescent="0.25">
      <c r="A492" s="79" t="s">
        <v>37</v>
      </c>
      <c r="B492" s="79" t="s">
        <v>37</v>
      </c>
      <c r="C492" s="77" t="s">
        <v>670</v>
      </c>
      <c r="D492" s="82" t="s">
        <v>815</v>
      </c>
      <c r="E492" s="113" t="str">
        <f t="shared" ref="E492:E498" si="13">HYPERLINK("32.Шайбы"&amp;"/"&amp;C492&amp;" "&amp;D492&amp;".STEP","ФАЙЛ")</f>
        <v>ФАЙЛ</v>
      </c>
      <c r="F492" s="149"/>
      <c r="G492" s="150"/>
      <c r="H492" s="150"/>
      <c r="I492" s="150"/>
      <c r="J492" s="151"/>
      <c r="P492" s="33"/>
    </row>
    <row r="493" spans="1:16" ht="19.899999999999999" customHeight="1" x14ac:dyDescent="0.25">
      <c r="A493" s="79" t="s">
        <v>37</v>
      </c>
      <c r="B493" s="79" t="s">
        <v>37</v>
      </c>
      <c r="C493" s="77" t="s">
        <v>671</v>
      </c>
      <c r="D493" s="82" t="s">
        <v>816</v>
      </c>
      <c r="E493" s="113" t="str">
        <f t="shared" si="13"/>
        <v>ФАЙЛ</v>
      </c>
      <c r="F493" s="149"/>
      <c r="G493" s="150"/>
      <c r="H493" s="150"/>
      <c r="I493" s="150"/>
      <c r="J493" s="151"/>
      <c r="P493" s="33"/>
    </row>
    <row r="494" spans="1:16" ht="19.899999999999999" customHeight="1" x14ac:dyDescent="0.25">
      <c r="A494" s="79" t="s">
        <v>37</v>
      </c>
      <c r="B494" s="79" t="s">
        <v>37</v>
      </c>
      <c r="C494" s="77" t="s">
        <v>672</v>
      </c>
      <c r="D494" s="82" t="s">
        <v>817</v>
      </c>
      <c r="E494" s="113" t="str">
        <f t="shared" si="13"/>
        <v>ФАЙЛ</v>
      </c>
      <c r="F494" s="149"/>
      <c r="G494" s="150"/>
      <c r="H494" s="150"/>
      <c r="I494" s="150"/>
      <c r="J494" s="151"/>
      <c r="N494" s="31"/>
      <c r="P494" s="33"/>
    </row>
    <row r="495" spans="1:16" ht="19.899999999999999" customHeight="1" x14ac:dyDescent="0.25">
      <c r="A495" s="79" t="s">
        <v>37</v>
      </c>
      <c r="B495" s="79" t="s">
        <v>37</v>
      </c>
      <c r="C495" s="77" t="s">
        <v>673</v>
      </c>
      <c r="D495" s="82" t="s">
        <v>818</v>
      </c>
      <c r="E495" s="113" t="str">
        <f t="shared" si="13"/>
        <v>ФАЙЛ</v>
      </c>
      <c r="F495" s="149"/>
      <c r="G495" s="150"/>
      <c r="H495" s="150"/>
      <c r="I495" s="150"/>
      <c r="J495" s="151"/>
      <c r="P495" s="33"/>
    </row>
    <row r="496" spans="1:16" ht="19.899999999999999" customHeight="1" x14ac:dyDescent="0.25">
      <c r="A496" s="79" t="s">
        <v>37</v>
      </c>
      <c r="B496" s="79" t="s">
        <v>37</v>
      </c>
      <c r="C496" s="77" t="s">
        <v>674</v>
      </c>
      <c r="D496" s="82" t="s">
        <v>819</v>
      </c>
      <c r="E496" s="113" t="str">
        <f t="shared" si="13"/>
        <v>ФАЙЛ</v>
      </c>
      <c r="F496" s="152"/>
      <c r="G496" s="153"/>
      <c r="H496" s="153"/>
      <c r="I496" s="153"/>
      <c r="J496" s="154"/>
      <c r="P496" s="31"/>
    </row>
    <row r="497" spans="1:16" ht="19.899999999999999" customHeight="1" x14ac:dyDescent="0.25">
      <c r="A497" s="79" t="s">
        <v>37</v>
      </c>
      <c r="B497" s="79" t="s">
        <v>37</v>
      </c>
      <c r="C497" s="53" t="s">
        <v>675</v>
      </c>
      <c r="D497" s="82" t="s">
        <v>973</v>
      </c>
      <c r="E497" s="118" t="str">
        <f t="shared" si="13"/>
        <v>ФАЙЛ</v>
      </c>
      <c r="P497" s="31"/>
    </row>
    <row r="498" spans="1:16" ht="19.899999999999999" customHeight="1" x14ac:dyDescent="0.25">
      <c r="A498" s="79" t="s">
        <v>37</v>
      </c>
      <c r="B498" s="79" t="s">
        <v>37</v>
      </c>
      <c r="C498" s="77" t="s">
        <v>676</v>
      </c>
      <c r="D498" s="82" t="s">
        <v>820</v>
      </c>
      <c r="E498" s="118" t="str">
        <f t="shared" si="13"/>
        <v>ФАЙЛ</v>
      </c>
      <c r="P498" s="31"/>
    </row>
    <row r="499" spans="1:16" ht="19.899999999999999" customHeight="1" x14ac:dyDescent="0.25">
      <c r="P499" s="31"/>
    </row>
    <row r="500" spans="1:16" ht="19.899999999999999" customHeight="1" x14ac:dyDescent="0.25">
      <c r="A500" s="84"/>
      <c r="B500" s="31"/>
      <c r="C500" s="31"/>
      <c r="D500" s="31"/>
      <c r="F500" s="31"/>
      <c r="G500" s="31"/>
      <c r="H500" s="31"/>
      <c r="I500" s="31"/>
      <c r="J500" s="31"/>
      <c r="K500" s="31"/>
      <c r="P500" s="33"/>
    </row>
    <row r="501" spans="1:16" ht="19.899999999999999" customHeight="1" x14ac:dyDescent="0.25">
      <c r="A501" s="144" t="s">
        <v>850</v>
      </c>
      <c r="B501" s="145"/>
      <c r="C501" s="145"/>
      <c r="D501" s="145"/>
      <c r="E501" s="155"/>
      <c r="F501" s="41"/>
      <c r="G501" s="42"/>
      <c r="H501" s="42"/>
      <c r="I501" s="42"/>
      <c r="J501" s="42"/>
      <c r="K501" s="43"/>
      <c r="P501" s="33"/>
    </row>
    <row r="502" spans="1:16" ht="19.899999999999999" customHeight="1" x14ac:dyDescent="0.25">
      <c r="A502" s="32" t="s">
        <v>82</v>
      </c>
      <c r="B502" s="34" t="s">
        <v>44</v>
      </c>
      <c r="C502" s="34" t="s">
        <v>19</v>
      </c>
      <c r="D502" s="34" t="s">
        <v>18</v>
      </c>
      <c r="E502" s="94" t="s">
        <v>887</v>
      </c>
      <c r="F502" s="89"/>
      <c r="G502" s="6"/>
      <c r="H502" s="6"/>
      <c r="I502" s="6"/>
      <c r="J502" s="6"/>
      <c r="K502" s="45"/>
      <c r="P502" s="33"/>
    </row>
    <row r="503" spans="1:16" ht="19.899999999999999" customHeight="1" x14ac:dyDescent="0.25">
      <c r="A503" s="38">
        <v>200</v>
      </c>
      <c r="B503" s="39">
        <v>400</v>
      </c>
      <c r="C503" s="55" t="s">
        <v>398</v>
      </c>
      <c r="D503" s="72" t="s">
        <v>399</v>
      </c>
      <c r="E503" s="96" t="str">
        <f>HYPERLINK("33.Перегородка аппаратного отсека боковая вертикальная сплошная"&amp;"/"&amp;C503&amp;" "&amp;D503&amp;".STEP","ФАЙЛ")</f>
        <v>ФАЙЛ</v>
      </c>
      <c r="F503" s="89"/>
      <c r="G503" s="6"/>
      <c r="H503" s="6"/>
      <c r="I503" s="6"/>
      <c r="J503" s="6"/>
      <c r="K503" s="45"/>
      <c r="P503" s="33"/>
    </row>
    <row r="504" spans="1:16" ht="19.899999999999999" customHeight="1" x14ac:dyDescent="0.25">
      <c r="A504" s="35">
        <v>250</v>
      </c>
      <c r="B504" s="33">
        <v>400</v>
      </c>
      <c r="C504" s="53" t="s">
        <v>400</v>
      </c>
      <c r="D504" s="69" t="s">
        <v>401</v>
      </c>
      <c r="E504" s="96" t="str">
        <f t="shared" ref="E504:E510" si="14">HYPERLINK("33.Перегородка аппаратного отсека боковая вертикальная сплошная"&amp;"/"&amp;C504&amp;" "&amp;D504&amp;".STEP","ФАЙЛ")</f>
        <v>ФАЙЛ</v>
      </c>
      <c r="F504" s="89"/>
      <c r="G504" s="6"/>
      <c r="H504" s="6"/>
      <c r="I504" s="6"/>
      <c r="J504" s="6"/>
      <c r="K504" s="45"/>
      <c r="P504" s="33"/>
    </row>
    <row r="505" spans="1:16" ht="19.899999999999999" customHeight="1" x14ac:dyDescent="0.25">
      <c r="A505" s="35">
        <v>300</v>
      </c>
      <c r="B505" s="33">
        <v>400</v>
      </c>
      <c r="C505" s="53" t="s">
        <v>402</v>
      </c>
      <c r="D505" s="69" t="s">
        <v>403</v>
      </c>
      <c r="E505" s="96" t="str">
        <f t="shared" si="14"/>
        <v>ФАЙЛ</v>
      </c>
      <c r="F505" s="89"/>
      <c r="G505" s="6"/>
      <c r="H505" s="6"/>
      <c r="I505" s="6"/>
      <c r="J505" s="6"/>
      <c r="K505" s="45"/>
      <c r="P505" s="33"/>
    </row>
    <row r="506" spans="1:16" ht="19.899999999999999" customHeight="1" x14ac:dyDescent="0.25">
      <c r="A506" s="35">
        <v>350</v>
      </c>
      <c r="B506" s="33">
        <v>400</v>
      </c>
      <c r="C506" s="53" t="s">
        <v>404</v>
      </c>
      <c r="D506" s="69" t="s">
        <v>405</v>
      </c>
      <c r="E506" s="96" t="str">
        <f t="shared" si="14"/>
        <v>ФАЙЛ</v>
      </c>
      <c r="F506" s="89"/>
      <c r="G506" s="6"/>
      <c r="H506" s="6"/>
      <c r="I506" s="6"/>
      <c r="J506" s="6"/>
      <c r="K506" s="45"/>
      <c r="P506" s="33"/>
    </row>
    <row r="507" spans="1:16" ht="19.899999999999999" customHeight="1" x14ac:dyDescent="0.25">
      <c r="A507" s="35">
        <v>400</v>
      </c>
      <c r="B507" s="33">
        <v>400</v>
      </c>
      <c r="C507" s="53" t="s">
        <v>406</v>
      </c>
      <c r="D507" s="69" t="s">
        <v>407</v>
      </c>
      <c r="E507" s="96" t="str">
        <f t="shared" si="14"/>
        <v>ФАЙЛ</v>
      </c>
      <c r="F507" s="89"/>
      <c r="G507" s="6"/>
      <c r="H507" s="6"/>
      <c r="I507" s="6"/>
      <c r="J507" s="6"/>
      <c r="K507" s="45"/>
      <c r="P507" s="33"/>
    </row>
    <row r="508" spans="1:16" ht="19.899999999999999" customHeight="1" x14ac:dyDescent="0.25">
      <c r="A508" s="35">
        <v>450</v>
      </c>
      <c r="B508" s="33">
        <v>400</v>
      </c>
      <c r="C508" s="53" t="s">
        <v>408</v>
      </c>
      <c r="D508" s="69" t="s">
        <v>409</v>
      </c>
      <c r="E508" s="96" t="str">
        <f t="shared" si="14"/>
        <v>ФАЙЛ</v>
      </c>
      <c r="F508" s="89"/>
      <c r="G508" s="6"/>
      <c r="H508" s="6"/>
      <c r="I508" s="6"/>
      <c r="J508" s="6"/>
      <c r="K508" s="45"/>
      <c r="P508" s="31"/>
    </row>
    <row r="509" spans="1:16" ht="19.899999999999999" customHeight="1" x14ac:dyDescent="0.25">
      <c r="A509" s="35">
        <v>500</v>
      </c>
      <c r="B509" s="33">
        <v>400</v>
      </c>
      <c r="C509" s="53" t="s">
        <v>410</v>
      </c>
      <c r="D509" s="69" t="s">
        <v>411</v>
      </c>
      <c r="E509" s="96" t="str">
        <f t="shared" si="14"/>
        <v>ФАЙЛ</v>
      </c>
      <c r="F509" s="89"/>
      <c r="G509" s="6"/>
      <c r="H509" s="6"/>
      <c r="I509" s="6"/>
      <c r="J509" s="6"/>
      <c r="K509" s="45"/>
      <c r="P509" s="31"/>
    </row>
    <row r="510" spans="1:16" ht="19.899999999999999" customHeight="1" x14ac:dyDescent="0.25">
      <c r="A510" s="36">
        <v>600</v>
      </c>
      <c r="B510" s="37">
        <v>400</v>
      </c>
      <c r="C510" s="58" t="s">
        <v>412</v>
      </c>
      <c r="D510" s="70" t="s">
        <v>413</v>
      </c>
      <c r="E510" s="78" t="str">
        <f t="shared" si="14"/>
        <v>ФАЙЛ</v>
      </c>
      <c r="F510" s="46"/>
      <c r="G510" s="47"/>
      <c r="H510" s="47"/>
      <c r="I510" s="47"/>
      <c r="J510" s="47"/>
      <c r="K510" s="48"/>
      <c r="P510" s="31"/>
    </row>
    <row r="511" spans="1:16" ht="19.899999999999999" customHeight="1" x14ac:dyDescent="0.25">
      <c r="A511" s="33"/>
      <c r="B511" s="33"/>
      <c r="C511" s="33"/>
      <c r="D511" s="33"/>
      <c r="F511" s="31"/>
      <c r="G511" s="31"/>
      <c r="H511" s="31"/>
      <c r="I511" s="31"/>
      <c r="J511" s="31"/>
      <c r="K511" s="31"/>
      <c r="P511" s="31"/>
    </row>
    <row r="512" spans="1:16" ht="19.899999999999999" customHeight="1" x14ac:dyDescent="0.25">
      <c r="A512" s="31"/>
      <c r="B512" s="31"/>
      <c r="C512" s="31"/>
      <c r="D512" s="31"/>
      <c r="F512" s="31"/>
      <c r="G512" s="31"/>
      <c r="H512" s="31"/>
      <c r="I512" s="31"/>
      <c r="J512" s="31"/>
      <c r="K512" s="31"/>
      <c r="P512" s="33"/>
    </row>
    <row r="513" spans="1:16" ht="19.899999999999999" customHeight="1" x14ac:dyDescent="0.25">
      <c r="A513" s="144" t="s">
        <v>851</v>
      </c>
      <c r="B513" s="145"/>
      <c r="C513" s="145"/>
      <c r="D513" s="145"/>
      <c r="E513" s="155"/>
      <c r="F513" s="41"/>
      <c r="G513" s="42"/>
      <c r="H513" s="42"/>
      <c r="I513" s="42"/>
      <c r="J513" s="42"/>
      <c r="K513" s="43"/>
      <c r="P513" s="33"/>
    </row>
    <row r="514" spans="1:16" ht="19.899999999999999" customHeight="1" x14ac:dyDescent="0.25">
      <c r="A514" s="32" t="s">
        <v>45</v>
      </c>
      <c r="B514" s="34" t="s">
        <v>44</v>
      </c>
      <c r="C514" s="34" t="s">
        <v>19</v>
      </c>
      <c r="D514" s="34" t="s">
        <v>18</v>
      </c>
      <c r="E514" s="94" t="s">
        <v>887</v>
      </c>
      <c r="F514" s="89"/>
      <c r="G514" s="6"/>
      <c r="H514" s="6"/>
      <c r="I514" s="6"/>
      <c r="J514" s="6"/>
      <c r="K514" s="45"/>
      <c r="P514" s="33"/>
    </row>
    <row r="515" spans="1:16" ht="19.899999999999999" customHeight="1" x14ac:dyDescent="0.25">
      <c r="A515" s="38">
        <v>400</v>
      </c>
      <c r="B515" s="39">
        <v>400</v>
      </c>
      <c r="C515" s="55" t="s">
        <v>414</v>
      </c>
      <c r="D515" s="67" t="s">
        <v>415</v>
      </c>
      <c r="E515" s="78" t="str">
        <f>HYPERLINK("34.Перегородка секционирования горизонтальная аппаратного отсека"&amp;"/"&amp;C515&amp;" "&amp;D515&amp;".STEP","ФАЙЛ")</f>
        <v>ФАЙЛ</v>
      </c>
      <c r="F515" s="89"/>
      <c r="G515" s="6"/>
      <c r="H515" s="6"/>
      <c r="I515" s="6"/>
      <c r="J515" s="6"/>
      <c r="K515" s="45"/>
      <c r="P515" s="33"/>
    </row>
    <row r="516" spans="1:16" ht="19.899999999999999" customHeight="1" x14ac:dyDescent="0.25">
      <c r="A516" s="35">
        <v>600</v>
      </c>
      <c r="B516" s="33">
        <v>400</v>
      </c>
      <c r="C516" s="53" t="s">
        <v>416</v>
      </c>
      <c r="D516" s="68" t="s">
        <v>417</v>
      </c>
      <c r="E516" s="78" t="str">
        <f>HYPERLINK("34.Перегородка секционирования горизонтальная аппаратного отсека"&amp;"/"&amp;C516&amp;" "&amp;D516&amp;".STEP","ФАЙЛ")</f>
        <v>ФАЙЛ</v>
      </c>
      <c r="F516" s="89"/>
      <c r="G516" s="6"/>
      <c r="H516" s="6"/>
      <c r="I516" s="6"/>
      <c r="J516" s="6"/>
      <c r="K516" s="45"/>
      <c r="P516" s="31"/>
    </row>
    <row r="517" spans="1:16" ht="19.899999999999999" customHeight="1" x14ac:dyDescent="0.25">
      <c r="A517" s="35">
        <v>800</v>
      </c>
      <c r="B517" s="33">
        <v>400</v>
      </c>
      <c r="C517" s="53" t="s">
        <v>418</v>
      </c>
      <c r="D517" s="75" t="s">
        <v>419</v>
      </c>
      <c r="E517" s="78" t="str">
        <f>HYPERLINK("34.Перегородка секционирования горизонтальная аппаратного отсека"&amp;"/"&amp;C517&amp;" "&amp;D517&amp;".STEP","ФАЙЛ")</f>
        <v>ФАЙЛ</v>
      </c>
      <c r="F517" s="89"/>
      <c r="G517" s="6"/>
      <c r="H517" s="6"/>
      <c r="I517" s="6"/>
      <c r="J517" s="6"/>
      <c r="K517" s="45"/>
      <c r="P517" s="31"/>
    </row>
    <row r="518" spans="1:16" ht="19.899999999999999" customHeight="1" x14ac:dyDescent="0.25">
      <c r="A518" s="36">
        <v>1000</v>
      </c>
      <c r="B518" s="37">
        <v>400</v>
      </c>
      <c r="C518" s="58" t="s">
        <v>420</v>
      </c>
      <c r="D518" s="71" t="s">
        <v>421</v>
      </c>
      <c r="E518" s="78" t="str">
        <f>HYPERLINK("34.Перегородка секционирования горизонтальная аппаратного отсека"&amp;"/"&amp;C518&amp;" "&amp;D518&amp;".STEP","ФАЙЛ")</f>
        <v>ФАЙЛ</v>
      </c>
      <c r="F518" s="44"/>
      <c r="G518" s="6"/>
      <c r="H518" s="6"/>
      <c r="I518" s="6"/>
      <c r="J518" s="6"/>
      <c r="K518" s="45"/>
      <c r="P518" s="31"/>
    </row>
    <row r="519" spans="1:16" ht="19.899999999999999" customHeight="1" x14ac:dyDescent="0.25">
      <c r="A519" s="31"/>
      <c r="B519" s="31"/>
      <c r="C519" s="31"/>
      <c r="D519" s="31"/>
      <c r="F519" s="44"/>
      <c r="G519" s="6"/>
      <c r="H519" s="6"/>
      <c r="I519" s="6"/>
      <c r="J519" s="6"/>
      <c r="K519" s="45"/>
      <c r="P519" s="31"/>
    </row>
    <row r="520" spans="1:16" ht="19.899999999999999" customHeight="1" x14ac:dyDescent="0.25">
      <c r="A520" s="31"/>
      <c r="B520" s="31"/>
      <c r="C520" s="31"/>
      <c r="D520" s="31"/>
      <c r="F520" s="44"/>
      <c r="G520" s="6"/>
      <c r="H520" s="6"/>
      <c r="I520" s="6"/>
      <c r="J520" s="6"/>
      <c r="K520" s="45"/>
      <c r="P520" s="31"/>
    </row>
    <row r="521" spans="1:16" ht="19.899999999999999" customHeight="1" x14ac:dyDescent="0.25">
      <c r="A521" s="31"/>
      <c r="B521" s="31"/>
      <c r="C521" s="31"/>
      <c r="D521" s="31"/>
      <c r="F521" s="44"/>
      <c r="G521" s="6"/>
      <c r="H521" s="6"/>
      <c r="I521" s="6"/>
      <c r="J521" s="6"/>
      <c r="K521" s="45"/>
      <c r="P521" s="31"/>
    </row>
    <row r="522" spans="1:16" ht="19.899999999999999" customHeight="1" x14ac:dyDescent="0.25">
      <c r="A522" s="31"/>
      <c r="B522" s="31"/>
      <c r="C522" s="31"/>
      <c r="D522" s="31"/>
      <c r="F522" s="46"/>
      <c r="G522" s="47"/>
      <c r="H522" s="47"/>
      <c r="I522" s="47"/>
      <c r="J522" s="47"/>
      <c r="K522" s="48"/>
      <c r="P522" s="31"/>
    </row>
    <row r="523" spans="1:16" ht="19.899999999999999" customHeight="1" x14ac:dyDescent="0.25">
      <c r="A523" s="31"/>
      <c r="B523" s="31"/>
      <c r="C523" s="31"/>
      <c r="D523" s="31"/>
      <c r="F523" s="31"/>
      <c r="G523" s="31"/>
      <c r="H523" s="31"/>
      <c r="I523" s="31"/>
      <c r="J523" s="31"/>
      <c r="K523" s="31"/>
      <c r="P523" s="31"/>
    </row>
    <row r="524" spans="1:16" ht="19.899999999999999" customHeight="1" x14ac:dyDescent="0.25">
      <c r="A524" s="31"/>
      <c r="B524" s="31"/>
      <c r="C524" s="31"/>
      <c r="D524" s="31"/>
      <c r="F524" s="31"/>
      <c r="G524" s="31"/>
      <c r="H524" s="31"/>
      <c r="I524" s="31"/>
      <c r="J524" s="31"/>
      <c r="K524" s="31"/>
      <c r="P524" s="33"/>
    </row>
    <row r="525" spans="1:16" ht="19.899999999999999" customHeight="1" x14ac:dyDescent="0.25">
      <c r="A525" s="144" t="s">
        <v>852</v>
      </c>
      <c r="B525" s="145"/>
      <c r="C525" s="145"/>
      <c r="D525" s="145"/>
      <c r="E525" s="155"/>
      <c r="F525" s="198"/>
      <c r="G525" s="199"/>
      <c r="H525" s="199"/>
      <c r="I525" s="199"/>
      <c r="J525" s="199"/>
      <c r="K525" s="200"/>
      <c r="P525" s="33"/>
    </row>
    <row r="526" spans="1:16" ht="19.899999999999999" customHeight="1" x14ac:dyDescent="0.25">
      <c r="A526" s="32" t="s">
        <v>45</v>
      </c>
      <c r="B526" s="34" t="s">
        <v>44</v>
      </c>
      <c r="C526" s="34" t="s">
        <v>19</v>
      </c>
      <c r="D526" s="34" t="s">
        <v>18</v>
      </c>
      <c r="E526" s="94" t="s">
        <v>887</v>
      </c>
      <c r="F526" s="202"/>
      <c r="G526" s="202"/>
      <c r="H526" s="202"/>
      <c r="I526" s="202"/>
      <c r="J526" s="202"/>
      <c r="K526" s="203"/>
      <c r="P526" s="33"/>
    </row>
    <row r="527" spans="1:16" ht="30" x14ac:dyDescent="0.25">
      <c r="A527" s="38">
        <v>200</v>
      </c>
      <c r="B527" s="39">
        <v>400</v>
      </c>
      <c r="C527" s="55" t="s">
        <v>422</v>
      </c>
      <c r="D527" s="72" t="s">
        <v>423</v>
      </c>
      <c r="E527" s="78" t="str">
        <f>HYPERLINK("35.Перегородка секционирования вертикальная для вертикального шинного отсека"&amp;"/"&amp;C527&amp;" "&amp;D527&amp;".STEP","ФАЙЛ")</f>
        <v>ФАЙЛ</v>
      </c>
      <c r="F527" s="202"/>
      <c r="G527" s="202"/>
      <c r="H527" s="202"/>
      <c r="I527" s="202"/>
      <c r="J527" s="202"/>
      <c r="K527" s="203"/>
      <c r="P527" s="33"/>
    </row>
    <row r="528" spans="1:16" ht="30" x14ac:dyDescent="0.25">
      <c r="A528" s="35">
        <v>250</v>
      </c>
      <c r="B528" s="33">
        <v>400</v>
      </c>
      <c r="C528" s="53" t="s">
        <v>424</v>
      </c>
      <c r="D528" s="76" t="s">
        <v>425</v>
      </c>
      <c r="E528" s="78" t="str">
        <f t="shared" ref="E528:E542" si="15">HYPERLINK("35.Перегородка секционирования вертикальная для вертикального шинного отсека"&amp;"/"&amp;C528&amp;" "&amp;D528&amp;".STEP","ФАЙЛ")</f>
        <v>ФАЙЛ</v>
      </c>
      <c r="F528" s="202"/>
      <c r="G528" s="202"/>
      <c r="H528" s="202"/>
      <c r="I528" s="202"/>
      <c r="J528" s="202"/>
      <c r="K528" s="203"/>
      <c r="P528" s="33"/>
    </row>
    <row r="529" spans="1:16" ht="30" x14ac:dyDescent="0.25">
      <c r="A529" s="35">
        <v>300</v>
      </c>
      <c r="B529" s="33">
        <v>400</v>
      </c>
      <c r="C529" s="53" t="s">
        <v>426</v>
      </c>
      <c r="D529" s="76" t="s">
        <v>427</v>
      </c>
      <c r="E529" s="78" t="str">
        <f t="shared" si="15"/>
        <v>ФАЙЛ</v>
      </c>
      <c r="F529" s="202"/>
      <c r="G529" s="202"/>
      <c r="H529" s="202"/>
      <c r="I529" s="202"/>
      <c r="J529" s="202"/>
      <c r="K529" s="203"/>
      <c r="P529" s="33"/>
    </row>
    <row r="530" spans="1:16" ht="30" x14ac:dyDescent="0.25">
      <c r="A530" s="35">
        <v>350</v>
      </c>
      <c r="B530" s="33">
        <v>400</v>
      </c>
      <c r="C530" s="53" t="s">
        <v>428</v>
      </c>
      <c r="D530" s="76" t="s">
        <v>429</v>
      </c>
      <c r="E530" s="78" t="str">
        <f t="shared" si="15"/>
        <v>ФАЙЛ</v>
      </c>
      <c r="F530" s="202"/>
      <c r="G530" s="202"/>
      <c r="H530" s="202"/>
      <c r="I530" s="202"/>
      <c r="J530" s="202"/>
      <c r="K530" s="203"/>
      <c r="P530" s="33"/>
    </row>
    <row r="531" spans="1:16" ht="30" x14ac:dyDescent="0.25">
      <c r="A531" s="35">
        <v>400</v>
      </c>
      <c r="B531" s="33">
        <v>400</v>
      </c>
      <c r="C531" s="53" t="s">
        <v>430</v>
      </c>
      <c r="D531" s="76" t="s">
        <v>431</v>
      </c>
      <c r="E531" s="78" t="str">
        <f t="shared" si="15"/>
        <v>ФАЙЛ</v>
      </c>
      <c r="F531" s="202"/>
      <c r="G531" s="202"/>
      <c r="H531" s="202"/>
      <c r="I531" s="202"/>
      <c r="J531" s="202"/>
      <c r="K531" s="203"/>
      <c r="P531" s="33"/>
    </row>
    <row r="532" spans="1:16" ht="30" x14ac:dyDescent="0.25">
      <c r="A532" s="56">
        <v>450</v>
      </c>
      <c r="B532" s="53">
        <v>400</v>
      </c>
      <c r="C532" s="53" t="s">
        <v>432</v>
      </c>
      <c r="D532" s="76" t="s">
        <v>433</v>
      </c>
      <c r="E532" s="78" t="str">
        <f t="shared" si="15"/>
        <v>ФАЙЛ</v>
      </c>
      <c r="F532" s="202"/>
      <c r="G532" s="202"/>
      <c r="H532" s="202"/>
      <c r="I532" s="202"/>
      <c r="J532" s="202"/>
      <c r="K532" s="203"/>
      <c r="P532" s="33"/>
    </row>
    <row r="533" spans="1:16" ht="30" x14ac:dyDescent="0.25">
      <c r="A533" s="56">
        <v>500</v>
      </c>
      <c r="B533" s="53">
        <v>400</v>
      </c>
      <c r="C533" s="53" t="s">
        <v>434</v>
      </c>
      <c r="D533" s="76" t="s">
        <v>435</v>
      </c>
      <c r="E533" s="78" t="str">
        <f t="shared" si="15"/>
        <v>ФАЙЛ</v>
      </c>
      <c r="F533" s="205"/>
      <c r="G533" s="205"/>
      <c r="H533" s="205"/>
      <c r="I533" s="205"/>
      <c r="J533" s="205"/>
      <c r="K533" s="206"/>
      <c r="P533" s="33"/>
    </row>
    <row r="534" spans="1:16" ht="30" x14ac:dyDescent="0.25">
      <c r="A534" s="56">
        <v>600</v>
      </c>
      <c r="B534" s="53">
        <v>400</v>
      </c>
      <c r="C534" s="53" t="s">
        <v>436</v>
      </c>
      <c r="D534" s="76" t="s">
        <v>437</v>
      </c>
      <c r="E534" s="78" t="str">
        <f t="shared" si="15"/>
        <v>ФАЙЛ</v>
      </c>
      <c r="F534" s="31"/>
      <c r="G534" s="31"/>
      <c r="H534" s="31"/>
      <c r="I534" s="31"/>
      <c r="J534" s="31"/>
      <c r="K534" s="31"/>
      <c r="P534" s="33"/>
    </row>
    <row r="535" spans="1:16" ht="30" x14ac:dyDescent="0.25">
      <c r="A535" s="56">
        <v>200</v>
      </c>
      <c r="B535" s="53">
        <v>600</v>
      </c>
      <c r="C535" s="53" t="s">
        <v>438</v>
      </c>
      <c r="D535" s="76" t="s">
        <v>439</v>
      </c>
      <c r="E535" s="78" t="str">
        <f t="shared" si="15"/>
        <v>ФАЙЛ</v>
      </c>
      <c r="F535" s="31"/>
      <c r="G535" s="31"/>
      <c r="H535" s="31"/>
      <c r="I535" s="31"/>
      <c r="J535" s="31"/>
      <c r="K535" s="31"/>
      <c r="P535" s="33"/>
    </row>
    <row r="536" spans="1:16" ht="30" x14ac:dyDescent="0.25">
      <c r="A536" s="56">
        <v>250</v>
      </c>
      <c r="B536" s="53">
        <v>600</v>
      </c>
      <c r="C536" s="53" t="s">
        <v>440</v>
      </c>
      <c r="D536" s="76" t="s">
        <v>441</v>
      </c>
      <c r="E536" s="78" t="str">
        <f t="shared" si="15"/>
        <v>ФАЙЛ</v>
      </c>
      <c r="F536" s="31"/>
      <c r="G536" s="31"/>
      <c r="H536" s="31"/>
      <c r="I536" s="31"/>
      <c r="J536" s="31"/>
      <c r="K536" s="31"/>
      <c r="P536" s="33"/>
    </row>
    <row r="537" spans="1:16" ht="30" x14ac:dyDescent="0.25">
      <c r="A537" s="56">
        <v>300</v>
      </c>
      <c r="B537" s="53">
        <v>600</v>
      </c>
      <c r="C537" s="53" t="s">
        <v>442</v>
      </c>
      <c r="D537" s="76" t="s">
        <v>443</v>
      </c>
      <c r="E537" s="78" t="str">
        <f t="shared" si="15"/>
        <v>ФАЙЛ</v>
      </c>
      <c r="F537" s="31"/>
      <c r="G537" s="31"/>
      <c r="H537" s="31"/>
      <c r="I537" s="31"/>
      <c r="J537" s="31"/>
      <c r="K537" s="31"/>
      <c r="P537" s="33"/>
    </row>
    <row r="538" spans="1:16" ht="30" x14ac:dyDescent="0.25">
      <c r="A538" s="56">
        <v>350</v>
      </c>
      <c r="B538" s="53">
        <v>600</v>
      </c>
      <c r="C538" s="53" t="s">
        <v>444</v>
      </c>
      <c r="D538" s="76" t="s">
        <v>445</v>
      </c>
      <c r="E538" s="97" t="str">
        <f t="shared" si="15"/>
        <v>ФАЙЛ</v>
      </c>
      <c r="F538" s="31"/>
      <c r="G538" s="31"/>
      <c r="H538" s="31"/>
      <c r="I538" s="31"/>
      <c r="J538" s="31"/>
      <c r="K538" s="31"/>
      <c r="P538" s="33"/>
    </row>
    <row r="539" spans="1:16" ht="30" x14ac:dyDescent="0.25">
      <c r="A539" s="56">
        <v>400</v>
      </c>
      <c r="B539" s="53">
        <v>600</v>
      </c>
      <c r="C539" s="53" t="s">
        <v>446</v>
      </c>
      <c r="D539" s="76" t="s">
        <v>447</v>
      </c>
      <c r="E539" s="78" t="str">
        <f t="shared" si="15"/>
        <v>ФАЙЛ</v>
      </c>
      <c r="F539" s="31"/>
      <c r="G539" s="31"/>
      <c r="H539" s="31"/>
      <c r="I539" s="31"/>
      <c r="J539" s="31"/>
      <c r="K539" s="31"/>
      <c r="P539" s="33"/>
    </row>
    <row r="540" spans="1:16" ht="30" x14ac:dyDescent="0.25">
      <c r="A540" s="56">
        <v>450</v>
      </c>
      <c r="B540" s="53">
        <v>600</v>
      </c>
      <c r="C540" s="53" t="s">
        <v>448</v>
      </c>
      <c r="D540" s="76" t="s">
        <v>449</v>
      </c>
      <c r="E540" s="78" t="str">
        <f t="shared" si="15"/>
        <v>ФАЙЛ</v>
      </c>
      <c r="F540" s="31"/>
      <c r="G540" s="31"/>
      <c r="H540" s="31"/>
      <c r="I540" s="31"/>
      <c r="J540" s="31"/>
      <c r="K540" s="31"/>
      <c r="P540" s="31"/>
    </row>
    <row r="541" spans="1:16" ht="30" x14ac:dyDescent="0.25">
      <c r="A541" s="56">
        <v>500</v>
      </c>
      <c r="B541" s="53">
        <v>600</v>
      </c>
      <c r="C541" s="53" t="s">
        <v>450</v>
      </c>
      <c r="D541" s="76" t="s">
        <v>451</v>
      </c>
      <c r="E541" s="78" t="str">
        <f t="shared" si="15"/>
        <v>ФАЙЛ</v>
      </c>
      <c r="F541" s="31"/>
      <c r="G541" s="31"/>
      <c r="H541" s="31"/>
      <c r="I541" s="31"/>
      <c r="J541" s="31"/>
      <c r="K541" s="31"/>
      <c r="P541" s="31"/>
    </row>
    <row r="542" spans="1:16" ht="30" x14ac:dyDescent="0.25">
      <c r="A542" s="57">
        <v>600</v>
      </c>
      <c r="B542" s="58">
        <v>600</v>
      </c>
      <c r="C542" s="58" t="s">
        <v>452</v>
      </c>
      <c r="D542" s="70" t="s">
        <v>453</v>
      </c>
      <c r="E542" s="78" t="str">
        <f t="shared" si="15"/>
        <v>ФАЙЛ</v>
      </c>
      <c r="F542" s="31"/>
      <c r="G542" s="31"/>
      <c r="H542" s="31"/>
      <c r="I542" s="31"/>
      <c r="J542" s="31"/>
      <c r="K542" s="31"/>
      <c r="P542" s="31"/>
    </row>
    <row r="543" spans="1:16" s="31" customFormat="1" ht="18.75" customHeight="1" x14ac:dyDescent="0.25">
      <c r="A543"/>
      <c r="B543"/>
      <c r="C543"/>
      <c r="D543"/>
      <c r="E543"/>
      <c r="F543"/>
      <c r="G543"/>
      <c r="H543"/>
      <c r="I543"/>
      <c r="J543"/>
      <c r="K543"/>
    </row>
    <row r="544" spans="1:16" ht="19.5" customHeight="1" x14ac:dyDescent="0.25">
      <c r="E544"/>
      <c r="P544" s="33"/>
    </row>
    <row r="545" spans="1:16" ht="19.899999999999999" customHeight="1" x14ac:dyDescent="0.25">
      <c r="A545" s="144" t="s">
        <v>974</v>
      </c>
      <c r="B545" s="145"/>
      <c r="C545" s="145"/>
      <c r="D545" s="145"/>
      <c r="E545" s="155"/>
      <c r="F545" s="198"/>
      <c r="G545" s="199"/>
      <c r="H545" s="199"/>
      <c r="I545" s="199"/>
      <c r="J545" s="199"/>
      <c r="K545" s="200"/>
      <c r="P545" s="33"/>
    </row>
    <row r="546" spans="1:16" ht="19.899999999999999" customHeight="1" x14ac:dyDescent="0.25">
      <c r="A546" s="61" t="s">
        <v>82</v>
      </c>
      <c r="B546" s="60" t="s">
        <v>45</v>
      </c>
      <c r="C546" s="60" t="s">
        <v>19</v>
      </c>
      <c r="D546" s="60" t="s">
        <v>18</v>
      </c>
      <c r="E546" s="94" t="s">
        <v>887</v>
      </c>
      <c r="F546" s="202"/>
      <c r="G546" s="202"/>
      <c r="H546" s="202"/>
      <c r="I546" s="202"/>
      <c r="J546" s="202"/>
      <c r="K546" s="203"/>
      <c r="P546" s="33"/>
    </row>
    <row r="547" spans="1:16" ht="30" x14ac:dyDescent="0.25">
      <c r="A547" s="54">
        <v>200</v>
      </c>
      <c r="B547" s="55">
        <v>600</v>
      </c>
      <c r="C547" s="55" t="s">
        <v>454</v>
      </c>
      <c r="D547" s="72" t="s">
        <v>455</v>
      </c>
      <c r="E547" s="78" t="str">
        <f>HYPERLINK("36.Перегородка секционирования задняя для вертикального кабельного отсека"&amp;"/"&amp;C547&amp;" "&amp;D547&amp;".STEP","ФАЙЛ")</f>
        <v>ФАЙЛ</v>
      </c>
      <c r="F547" s="202"/>
      <c r="G547" s="202"/>
      <c r="H547" s="202"/>
      <c r="I547" s="202"/>
      <c r="J547" s="202"/>
      <c r="K547" s="203"/>
      <c r="P547" s="33"/>
    </row>
    <row r="548" spans="1:16" ht="30" x14ac:dyDescent="0.25">
      <c r="A548" s="56">
        <v>250</v>
      </c>
      <c r="B548" s="53">
        <v>600</v>
      </c>
      <c r="C548" s="53" t="s">
        <v>456</v>
      </c>
      <c r="D548" s="76" t="s">
        <v>457</v>
      </c>
      <c r="E548" s="78" t="str">
        <f t="shared" ref="E548:E554" si="16">HYPERLINK("36.Перегородка секционирования задняя для вертикального кабельного отсека"&amp;"/"&amp;C548&amp;" "&amp;D548&amp;".STEP","ФАЙЛ")</f>
        <v>ФАЙЛ</v>
      </c>
      <c r="F548" s="202"/>
      <c r="G548" s="202"/>
      <c r="H548" s="202"/>
      <c r="I548" s="202"/>
      <c r="J548" s="202"/>
      <c r="K548" s="203"/>
      <c r="P548" s="33"/>
    </row>
    <row r="549" spans="1:16" ht="30" x14ac:dyDescent="0.25">
      <c r="A549" s="56">
        <v>300</v>
      </c>
      <c r="B549" s="53">
        <v>600</v>
      </c>
      <c r="C549" s="53" t="s">
        <v>458</v>
      </c>
      <c r="D549" s="76" t="s">
        <v>459</v>
      </c>
      <c r="E549" s="78" t="str">
        <f t="shared" si="16"/>
        <v>ФАЙЛ</v>
      </c>
      <c r="F549" s="202"/>
      <c r="G549" s="202"/>
      <c r="H549" s="202"/>
      <c r="I549" s="202"/>
      <c r="J549" s="202"/>
      <c r="K549" s="203"/>
      <c r="P549" s="33"/>
    </row>
    <row r="550" spans="1:16" ht="30" x14ac:dyDescent="0.25">
      <c r="A550" s="56">
        <v>350</v>
      </c>
      <c r="B550" s="53">
        <v>600</v>
      </c>
      <c r="C550" s="53" t="s">
        <v>460</v>
      </c>
      <c r="D550" s="76" t="s">
        <v>461</v>
      </c>
      <c r="E550" s="78" t="str">
        <f t="shared" si="16"/>
        <v>ФАЙЛ</v>
      </c>
      <c r="F550" s="202"/>
      <c r="G550" s="202"/>
      <c r="H550" s="202"/>
      <c r="I550" s="202"/>
      <c r="J550" s="202"/>
      <c r="K550" s="203"/>
      <c r="P550" s="33"/>
    </row>
    <row r="551" spans="1:16" ht="30" x14ac:dyDescent="0.25">
      <c r="A551" s="56">
        <v>400</v>
      </c>
      <c r="B551" s="53">
        <v>600</v>
      </c>
      <c r="C551" s="53" t="s">
        <v>462</v>
      </c>
      <c r="D551" s="76" t="s">
        <v>463</v>
      </c>
      <c r="E551" s="78" t="str">
        <f t="shared" si="16"/>
        <v>ФАЙЛ</v>
      </c>
      <c r="F551" s="205"/>
      <c r="G551" s="205"/>
      <c r="H551" s="205"/>
      <c r="I551" s="205"/>
      <c r="J551" s="205"/>
      <c r="K551" s="206"/>
      <c r="P551" s="33"/>
    </row>
    <row r="552" spans="1:16" ht="30" x14ac:dyDescent="0.25">
      <c r="A552" s="56">
        <v>450</v>
      </c>
      <c r="B552" s="53">
        <v>600</v>
      </c>
      <c r="C552" s="53" t="s">
        <v>464</v>
      </c>
      <c r="D552" s="76" t="s">
        <v>465</v>
      </c>
      <c r="E552" s="78" t="str">
        <f t="shared" si="16"/>
        <v>ФАЙЛ</v>
      </c>
      <c r="F552" s="31"/>
      <c r="G552" s="31"/>
      <c r="H552" s="31"/>
      <c r="I552" s="31"/>
      <c r="J552" s="31"/>
      <c r="K552" s="31"/>
      <c r="P552" s="31"/>
    </row>
    <row r="553" spans="1:16" ht="30" x14ac:dyDescent="0.25">
      <c r="A553" s="56">
        <v>500</v>
      </c>
      <c r="B553" s="53">
        <v>600</v>
      </c>
      <c r="C553" s="53" t="s">
        <v>466</v>
      </c>
      <c r="D553" s="76" t="s">
        <v>467</v>
      </c>
      <c r="E553" s="78" t="str">
        <f t="shared" si="16"/>
        <v>ФАЙЛ</v>
      </c>
      <c r="F553" s="31"/>
      <c r="G553" s="31"/>
      <c r="H553" s="31"/>
      <c r="I553" s="31"/>
      <c r="J553" s="31"/>
      <c r="K553" s="31"/>
      <c r="P553" s="31"/>
    </row>
    <row r="554" spans="1:16" ht="30" x14ac:dyDescent="0.25">
      <c r="A554" s="57">
        <v>600</v>
      </c>
      <c r="B554" s="58">
        <v>600</v>
      </c>
      <c r="C554" s="58" t="s">
        <v>468</v>
      </c>
      <c r="D554" s="70" t="s">
        <v>469</v>
      </c>
      <c r="E554" s="78" t="str">
        <f t="shared" si="16"/>
        <v>ФАЙЛ</v>
      </c>
      <c r="F554" s="31"/>
      <c r="G554" s="31"/>
      <c r="H554" s="31"/>
      <c r="I554" s="31"/>
      <c r="J554" s="31"/>
      <c r="K554" s="31"/>
      <c r="P554" s="31"/>
    </row>
    <row r="555" spans="1:16" ht="19.5" customHeight="1" x14ac:dyDescent="0.25">
      <c r="E555"/>
      <c r="F555" s="31"/>
      <c r="G555" s="31"/>
      <c r="H555" s="31"/>
      <c r="I555" s="31"/>
      <c r="J555" s="31"/>
      <c r="K555" s="31"/>
      <c r="P555" s="31"/>
    </row>
    <row r="556" spans="1:16" ht="19.899999999999999" customHeight="1" x14ac:dyDescent="0.25">
      <c r="E556"/>
      <c r="F556" s="31"/>
      <c r="G556" s="31"/>
      <c r="H556" s="31"/>
      <c r="I556" s="31"/>
      <c r="J556" s="31"/>
      <c r="K556" s="31"/>
      <c r="P556" s="33"/>
    </row>
    <row r="557" spans="1:16" ht="19.899999999999999" customHeight="1" x14ac:dyDescent="0.25">
      <c r="A557" s="144" t="s">
        <v>854</v>
      </c>
      <c r="B557" s="145"/>
      <c r="C557" s="145"/>
      <c r="D557" s="145"/>
      <c r="E557" s="155"/>
      <c r="F557" s="198"/>
      <c r="G557" s="199"/>
      <c r="H557" s="199"/>
      <c r="I557" s="199"/>
      <c r="J557" s="199"/>
      <c r="K557" s="200"/>
      <c r="P557" s="33"/>
    </row>
    <row r="558" spans="1:16" ht="19.899999999999999" customHeight="1" x14ac:dyDescent="0.25">
      <c r="A558" s="61" t="s">
        <v>82</v>
      </c>
      <c r="B558" s="60" t="s">
        <v>45</v>
      </c>
      <c r="C558" s="60" t="s">
        <v>19</v>
      </c>
      <c r="D558" s="60" t="s">
        <v>18</v>
      </c>
      <c r="E558" s="94" t="s">
        <v>887</v>
      </c>
      <c r="F558" s="202"/>
      <c r="G558" s="202"/>
      <c r="H558" s="202"/>
      <c r="I558" s="202"/>
      <c r="J558" s="202"/>
      <c r="K558" s="203"/>
      <c r="P558" s="33"/>
    </row>
    <row r="559" spans="1:16" ht="30" x14ac:dyDescent="0.25">
      <c r="A559" s="54">
        <v>200</v>
      </c>
      <c r="B559" s="55">
        <v>600</v>
      </c>
      <c r="C559" s="55" t="s">
        <v>470</v>
      </c>
      <c r="D559" s="72" t="s">
        <v>471</v>
      </c>
      <c r="E559" s="78" t="str">
        <f>HYPERLINK("37.Перегородка секционирования задняя для вертикального шинного отсека"&amp;"/"&amp;C559&amp;" "&amp;D559&amp;".STEP","ФАЙЛ")</f>
        <v>ФАЙЛ</v>
      </c>
      <c r="F559" s="202"/>
      <c r="G559" s="202"/>
      <c r="H559" s="202"/>
      <c r="I559" s="202"/>
      <c r="J559" s="202"/>
      <c r="K559" s="203"/>
      <c r="P559" s="33"/>
    </row>
    <row r="560" spans="1:16" ht="30" x14ac:dyDescent="0.25">
      <c r="A560" s="56">
        <v>250</v>
      </c>
      <c r="B560" s="53">
        <v>600</v>
      </c>
      <c r="C560" s="53" t="s">
        <v>472</v>
      </c>
      <c r="D560" s="76" t="s">
        <v>473</v>
      </c>
      <c r="E560" s="78" t="str">
        <f t="shared" ref="E560:E566" si="17">HYPERLINK("37.Перегородка секционирования задняя для вертикального шинного отсека"&amp;"/"&amp;C560&amp;" "&amp;D560&amp;".STEP","ФАЙЛ")</f>
        <v>ФАЙЛ</v>
      </c>
      <c r="F560" s="202"/>
      <c r="G560" s="202"/>
      <c r="H560" s="202"/>
      <c r="I560" s="202"/>
      <c r="J560" s="202"/>
      <c r="K560" s="203"/>
      <c r="P560" s="33"/>
    </row>
    <row r="561" spans="1:16" ht="30" x14ac:dyDescent="0.25">
      <c r="A561" s="56">
        <v>300</v>
      </c>
      <c r="B561" s="53">
        <v>600</v>
      </c>
      <c r="C561" s="53" t="s">
        <v>474</v>
      </c>
      <c r="D561" s="76" t="s">
        <v>475</v>
      </c>
      <c r="E561" s="78" t="str">
        <f t="shared" si="17"/>
        <v>ФАЙЛ</v>
      </c>
      <c r="F561" s="202"/>
      <c r="G561" s="202"/>
      <c r="H561" s="202"/>
      <c r="I561" s="202"/>
      <c r="J561" s="202"/>
      <c r="K561" s="203"/>
      <c r="P561" s="33"/>
    </row>
    <row r="562" spans="1:16" ht="30" x14ac:dyDescent="0.25">
      <c r="A562" s="56">
        <v>350</v>
      </c>
      <c r="B562" s="53">
        <v>600</v>
      </c>
      <c r="C562" s="53" t="s">
        <v>476</v>
      </c>
      <c r="D562" s="76" t="s">
        <v>477</v>
      </c>
      <c r="E562" s="78" t="str">
        <f t="shared" si="17"/>
        <v>ФАЙЛ</v>
      </c>
      <c r="F562" s="202"/>
      <c r="G562" s="202"/>
      <c r="H562" s="202"/>
      <c r="I562" s="202"/>
      <c r="J562" s="202"/>
      <c r="K562" s="203"/>
      <c r="P562" s="33"/>
    </row>
    <row r="563" spans="1:16" ht="30" x14ac:dyDescent="0.25">
      <c r="A563" s="56">
        <v>400</v>
      </c>
      <c r="B563" s="53">
        <v>600</v>
      </c>
      <c r="C563" s="53" t="s">
        <v>478</v>
      </c>
      <c r="D563" s="76" t="s">
        <v>479</v>
      </c>
      <c r="E563" s="78" t="str">
        <f t="shared" si="17"/>
        <v>ФАЙЛ</v>
      </c>
      <c r="F563" s="202"/>
      <c r="G563" s="202"/>
      <c r="H563" s="202"/>
      <c r="I563" s="202"/>
      <c r="J563" s="202"/>
      <c r="K563" s="203"/>
      <c r="P563" s="33"/>
    </row>
    <row r="564" spans="1:16" ht="30" x14ac:dyDescent="0.25">
      <c r="A564" s="56">
        <v>450</v>
      </c>
      <c r="B564" s="53">
        <v>600</v>
      </c>
      <c r="C564" s="53" t="s">
        <v>480</v>
      </c>
      <c r="D564" s="76" t="s">
        <v>481</v>
      </c>
      <c r="E564" s="78" t="str">
        <f t="shared" si="17"/>
        <v>ФАЙЛ</v>
      </c>
      <c r="F564" s="205"/>
      <c r="G564" s="205"/>
      <c r="H564" s="205"/>
      <c r="I564" s="205"/>
      <c r="J564" s="205"/>
      <c r="K564" s="206"/>
      <c r="P564" s="31"/>
    </row>
    <row r="565" spans="1:16" ht="30" x14ac:dyDescent="0.25">
      <c r="A565" s="56">
        <v>500</v>
      </c>
      <c r="B565" s="53">
        <v>600</v>
      </c>
      <c r="C565" s="53" t="s">
        <v>482</v>
      </c>
      <c r="D565" s="76" t="s">
        <v>483</v>
      </c>
      <c r="E565" s="78" t="str">
        <f t="shared" si="17"/>
        <v>ФАЙЛ</v>
      </c>
      <c r="F565" s="31"/>
      <c r="G565" s="31"/>
      <c r="H565" s="31"/>
      <c r="I565" s="31"/>
      <c r="J565" s="31"/>
      <c r="P565" s="31"/>
    </row>
    <row r="566" spans="1:16" ht="30" x14ac:dyDescent="0.25">
      <c r="A566" s="57">
        <v>600</v>
      </c>
      <c r="B566" s="58">
        <v>600</v>
      </c>
      <c r="C566" s="58" t="s">
        <v>484</v>
      </c>
      <c r="D566" s="70" t="s">
        <v>485</v>
      </c>
      <c r="E566" s="78" t="str">
        <f t="shared" si="17"/>
        <v>ФАЙЛ</v>
      </c>
      <c r="F566" s="31"/>
      <c r="G566" s="31"/>
      <c r="H566" s="31"/>
      <c r="I566" s="31"/>
      <c r="J566" s="31"/>
      <c r="P566" s="31"/>
    </row>
    <row r="567" spans="1:16" ht="18.75" customHeight="1" x14ac:dyDescent="0.25">
      <c r="E567"/>
      <c r="F567" s="31"/>
      <c r="G567" s="31"/>
      <c r="H567" s="31"/>
      <c r="I567" s="31"/>
      <c r="J567" s="31"/>
      <c r="K567" s="31"/>
      <c r="P567" s="31"/>
    </row>
    <row r="568" spans="1:16" ht="19.5" customHeight="1" x14ac:dyDescent="0.25">
      <c r="E568"/>
      <c r="F568" s="31"/>
      <c r="G568" s="31"/>
      <c r="H568" s="31"/>
      <c r="I568" s="31"/>
      <c r="J568" s="31"/>
      <c r="K568" s="31"/>
      <c r="P568" s="33"/>
    </row>
    <row r="569" spans="1:16" ht="19.899999999999999" customHeight="1" x14ac:dyDescent="0.25">
      <c r="A569" s="144" t="s">
        <v>855</v>
      </c>
      <c r="B569" s="145"/>
      <c r="C569" s="145"/>
      <c r="D569" s="145"/>
      <c r="E569" s="155"/>
      <c r="F569" s="41"/>
      <c r="G569" s="42"/>
      <c r="H569" s="42"/>
      <c r="I569" s="42"/>
      <c r="J569" s="42"/>
      <c r="K569" s="43"/>
      <c r="P569" s="33"/>
    </row>
    <row r="570" spans="1:16" ht="19.899999999999999" customHeight="1" x14ac:dyDescent="0.25">
      <c r="A570" s="61" t="s">
        <v>82</v>
      </c>
      <c r="B570" s="60" t="s">
        <v>45</v>
      </c>
      <c r="C570" s="60" t="s">
        <v>19</v>
      </c>
      <c r="D570" s="60" t="s">
        <v>18</v>
      </c>
      <c r="E570" s="94" t="s">
        <v>887</v>
      </c>
      <c r="F570" s="89"/>
      <c r="G570" s="6"/>
      <c r="H570" s="6"/>
      <c r="I570" s="6"/>
      <c r="J570" s="6"/>
      <c r="K570" s="45"/>
      <c r="P570" s="33"/>
    </row>
    <row r="571" spans="1:16" ht="19.899999999999999" customHeight="1" x14ac:dyDescent="0.25">
      <c r="A571" s="54">
        <v>150</v>
      </c>
      <c r="B571" s="55">
        <v>400</v>
      </c>
      <c r="C571" s="55" t="s">
        <v>486</v>
      </c>
      <c r="D571" s="67" t="s">
        <v>487</v>
      </c>
      <c r="E571" s="78" t="str">
        <f>HYPERLINK("38.Перегородка секционирования вертикальная"&amp;"/"&amp;C571&amp;" "&amp;D571&amp;".STEP","ФАЙЛ")</f>
        <v>ФАЙЛ</v>
      </c>
      <c r="F571" s="6"/>
      <c r="G571" s="6"/>
      <c r="H571" s="6"/>
      <c r="I571" s="6"/>
      <c r="J571" s="6"/>
      <c r="K571" s="45"/>
      <c r="P571" s="33"/>
    </row>
    <row r="572" spans="1:16" ht="19.899999999999999" customHeight="1" x14ac:dyDescent="0.25">
      <c r="A572" s="56">
        <v>200</v>
      </c>
      <c r="B572" s="53">
        <v>400</v>
      </c>
      <c r="C572" s="53" t="s">
        <v>488</v>
      </c>
      <c r="D572" s="75" t="s">
        <v>489</v>
      </c>
      <c r="E572" s="78" t="str">
        <f t="shared" ref="E572:E598" si="18">HYPERLINK("38.Перегородка секционирования вертикальная"&amp;"/"&amp;C572&amp;" "&amp;D572&amp;".STEP","ФАЙЛ")</f>
        <v>ФАЙЛ</v>
      </c>
      <c r="F572" s="6"/>
      <c r="G572" s="6"/>
      <c r="H572" s="6"/>
      <c r="I572" s="6"/>
      <c r="J572" s="6"/>
      <c r="K572" s="45"/>
      <c r="P572" s="33"/>
    </row>
    <row r="573" spans="1:16" ht="19.899999999999999" customHeight="1" x14ac:dyDescent="0.25">
      <c r="A573" s="56">
        <v>250</v>
      </c>
      <c r="B573" s="53">
        <v>400</v>
      </c>
      <c r="C573" s="53" t="s">
        <v>490</v>
      </c>
      <c r="D573" s="75" t="s">
        <v>491</v>
      </c>
      <c r="E573" s="78" t="str">
        <f t="shared" si="18"/>
        <v>ФАЙЛ</v>
      </c>
      <c r="F573" s="6"/>
      <c r="G573" s="6"/>
      <c r="H573" s="6"/>
      <c r="I573" s="6"/>
      <c r="J573" s="6"/>
      <c r="K573" s="45"/>
      <c r="P573" s="33"/>
    </row>
    <row r="574" spans="1:16" ht="19.899999999999999" customHeight="1" x14ac:dyDescent="0.25">
      <c r="A574" s="56">
        <v>300</v>
      </c>
      <c r="B574" s="53">
        <v>400</v>
      </c>
      <c r="C574" s="53" t="s">
        <v>492</v>
      </c>
      <c r="D574" s="75" t="s">
        <v>493</v>
      </c>
      <c r="E574" s="78" t="str">
        <f t="shared" si="18"/>
        <v>ФАЙЛ</v>
      </c>
      <c r="F574" s="6"/>
      <c r="G574" s="6"/>
      <c r="H574" s="6"/>
      <c r="I574" s="6"/>
      <c r="J574" s="6"/>
      <c r="K574" s="45"/>
      <c r="P574" s="33"/>
    </row>
    <row r="575" spans="1:16" ht="19.899999999999999" customHeight="1" x14ac:dyDescent="0.25">
      <c r="A575" s="56">
        <v>350</v>
      </c>
      <c r="B575" s="53">
        <v>400</v>
      </c>
      <c r="C575" s="53" t="s">
        <v>494</v>
      </c>
      <c r="D575" s="75" t="s">
        <v>495</v>
      </c>
      <c r="E575" s="78" t="str">
        <f t="shared" si="18"/>
        <v>ФАЙЛ</v>
      </c>
      <c r="F575" s="6"/>
      <c r="G575" s="6"/>
      <c r="H575" s="6"/>
      <c r="I575" s="6"/>
      <c r="J575" s="6"/>
      <c r="K575" s="45"/>
      <c r="P575" s="33"/>
    </row>
    <row r="576" spans="1:16" ht="19.899999999999999" customHeight="1" x14ac:dyDescent="0.25">
      <c r="A576" s="56">
        <v>400</v>
      </c>
      <c r="B576" s="53">
        <v>400</v>
      </c>
      <c r="C576" s="53" t="s">
        <v>496</v>
      </c>
      <c r="D576" s="75" t="s">
        <v>497</v>
      </c>
      <c r="E576" s="78" t="str">
        <f t="shared" si="18"/>
        <v>ФАЙЛ</v>
      </c>
      <c r="F576" s="6"/>
      <c r="G576" s="6"/>
      <c r="H576" s="6"/>
      <c r="I576" s="6"/>
      <c r="J576" s="6"/>
      <c r="K576" s="45"/>
      <c r="P576" s="33"/>
    </row>
    <row r="577" spans="1:16" ht="19.899999999999999" customHeight="1" x14ac:dyDescent="0.25">
      <c r="A577" s="56">
        <v>600</v>
      </c>
      <c r="B577" s="53">
        <v>400</v>
      </c>
      <c r="C577" s="53" t="s">
        <v>498</v>
      </c>
      <c r="D577" s="75" t="s">
        <v>499</v>
      </c>
      <c r="E577" s="78" t="str">
        <f t="shared" si="18"/>
        <v>ФАЙЛ</v>
      </c>
      <c r="F577" s="6"/>
      <c r="G577" s="6"/>
      <c r="H577" s="6"/>
      <c r="I577" s="6"/>
      <c r="J577" s="6"/>
      <c r="K577" s="45"/>
      <c r="P577" s="33"/>
    </row>
    <row r="578" spans="1:16" ht="19.899999999999999" customHeight="1" x14ac:dyDescent="0.25">
      <c r="A578" s="56">
        <v>150</v>
      </c>
      <c r="B578" s="53">
        <v>600</v>
      </c>
      <c r="C578" s="53" t="s">
        <v>500</v>
      </c>
      <c r="D578" s="75" t="s">
        <v>1001</v>
      </c>
      <c r="E578" s="78" t="str">
        <f t="shared" si="18"/>
        <v>ФАЙЛ</v>
      </c>
      <c r="F578" s="6"/>
      <c r="G578" s="6"/>
      <c r="H578" s="6"/>
      <c r="I578" s="6"/>
      <c r="J578" s="6"/>
      <c r="K578" s="45"/>
      <c r="P578" s="33"/>
    </row>
    <row r="579" spans="1:16" ht="19.899999999999999" customHeight="1" x14ac:dyDescent="0.25">
      <c r="A579" s="56">
        <v>200</v>
      </c>
      <c r="B579" s="53">
        <v>600</v>
      </c>
      <c r="C579" s="53" t="s">
        <v>501</v>
      </c>
      <c r="D579" s="75" t="s">
        <v>1002</v>
      </c>
      <c r="E579" s="78" t="str">
        <f t="shared" si="18"/>
        <v>ФАЙЛ</v>
      </c>
      <c r="F579" s="6"/>
      <c r="G579" s="6"/>
      <c r="H579" s="6"/>
      <c r="I579" s="6"/>
      <c r="J579" s="6"/>
      <c r="K579" s="45"/>
      <c r="P579" s="33"/>
    </row>
    <row r="580" spans="1:16" ht="19.899999999999999" customHeight="1" x14ac:dyDescent="0.25">
      <c r="A580" s="56">
        <v>250</v>
      </c>
      <c r="B580" s="53">
        <v>600</v>
      </c>
      <c r="C580" s="53" t="s">
        <v>502</v>
      </c>
      <c r="D580" s="75" t="s">
        <v>1003</v>
      </c>
      <c r="E580" s="78" t="str">
        <f t="shared" si="18"/>
        <v>ФАЙЛ</v>
      </c>
      <c r="F580" s="6"/>
      <c r="G580" s="6"/>
      <c r="H580" s="6"/>
      <c r="I580" s="6"/>
      <c r="J580" s="6"/>
      <c r="K580" s="45"/>
      <c r="P580" s="33"/>
    </row>
    <row r="581" spans="1:16" ht="19.899999999999999" customHeight="1" x14ac:dyDescent="0.25">
      <c r="A581" s="56">
        <v>300</v>
      </c>
      <c r="B581" s="53">
        <v>600</v>
      </c>
      <c r="C581" s="53" t="s">
        <v>503</v>
      </c>
      <c r="D581" s="75" t="s">
        <v>1004</v>
      </c>
      <c r="E581" s="78" t="str">
        <f t="shared" si="18"/>
        <v>ФАЙЛ</v>
      </c>
      <c r="F581" s="6"/>
      <c r="G581" s="6"/>
      <c r="H581" s="6"/>
      <c r="I581" s="6"/>
      <c r="J581" s="6"/>
      <c r="K581" s="45"/>
      <c r="P581" s="33"/>
    </row>
    <row r="582" spans="1:16" ht="19.899999999999999" customHeight="1" x14ac:dyDescent="0.25">
      <c r="A582" s="56">
        <v>350</v>
      </c>
      <c r="B582" s="53">
        <v>600</v>
      </c>
      <c r="C582" s="53" t="s">
        <v>504</v>
      </c>
      <c r="D582" s="75" t="s">
        <v>1005</v>
      </c>
      <c r="E582" s="78" t="str">
        <f t="shared" si="18"/>
        <v>ФАЙЛ</v>
      </c>
      <c r="F582" s="6"/>
      <c r="G582" s="6"/>
      <c r="H582" s="6"/>
      <c r="I582" s="6"/>
      <c r="J582" s="6"/>
      <c r="K582" s="45"/>
      <c r="P582" s="33"/>
    </row>
    <row r="583" spans="1:16" ht="19.899999999999999" customHeight="1" x14ac:dyDescent="0.25">
      <c r="A583" s="56">
        <v>400</v>
      </c>
      <c r="B583" s="53">
        <v>600</v>
      </c>
      <c r="C583" s="53" t="s">
        <v>505</v>
      </c>
      <c r="D583" s="75" t="s">
        <v>506</v>
      </c>
      <c r="E583" s="78" t="str">
        <f t="shared" si="18"/>
        <v>ФАЙЛ</v>
      </c>
      <c r="F583" s="6"/>
      <c r="G583" s="6"/>
      <c r="H583" s="6"/>
      <c r="I583" s="6"/>
      <c r="J583" s="6"/>
      <c r="K583" s="45"/>
      <c r="P583" s="33"/>
    </row>
    <row r="584" spans="1:16" ht="19.899999999999999" customHeight="1" x14ac:dyDescent="0.25">
      <c r="A584" s="56">
        <v>600</v>
      </c>
      <c r="B584" s="53">
        <v>600</v>
      </c>
      <c r="C584" s="53" t="s">
        <v>507</v>
      </c>
      <c r="D584" s="75" t="s">
        <v>508</v>
      </c>
      <c r="E584" s="78" t="str">
        <f t="shared" si="18"/>
        <v>ФАЙЛ</v>
      </c>
      <c r="F584" s="47"/>
      <c r="G584" s="47"/>
      <c r="H584" s="47"/>
      <c r="I584" s="47"/>
      <c r="J584" s="47"/>
      <c r="K584" s="48"/>
      <c r="P584" s="33"/>
    </row>
    <row r="585" spans="1:16" ht="19.899999999999999" customHeight="1" x14ac:dyDescent="0.25">
      <c r="A585" s="56">
        <v>150</v>
      </c>
      <c r="B585" s="53">
        <v>800</v>
      </c>
      <c r="C585" s="53" t="s">
        <v>509</v>
      </c>
      <c r="D585" s="75" t="s">
        <v>510</v>
      </c>
      <c r="E585" s="78" t="str">
        <f t="shared" si="18"/>
        <v>ФАЙЛ</v>
      </c>
      <c r="F585" s="31"/>
      <c r="G585" s="31"/>
      <c r="H585" s="31"/>
      <c r="I585" s="31"/>
      <c r="J585" s="31"/>
      <c r="K585" s="31"/>
      <c r="P585" s="33"/>
    </row>
    <row r="586" spans="1:16" ht="19.899999999999999" customHeight="1" x14ac:dyDescent="0.25">
      <c r="A586" s="56">
        <v>200</v>
      </c>
      <c r="B586" s="53">
        <v>800</v>
      </c>
      <c r="C586" s="53" t="s">
        <v>511</v>
      </c>
      <c r="D586" s="75" t="s">
        <v>512</v>
      </c>
      <c r="E586" s="78" t="str">
        <f t="shared" si="18"/>
        <v>ФАЙЛ</v>
      </c>
      <c r="F586" s="31"/>
      <c r="G586" s="31"/>
      <c r="H586" s="31"/>
      <c r="I586" s="31"/>
      <c r="J586" s="31"/>
      <c r="K586" s="31"/>
      <c r="P586" s="33"/>
    </row>
    <row r="587" spans="1:16" ht="19.899999999999999" customHeight="1" x14ac:dyDescent="0.25">
      <c r="A587" s="56">
        <v>250</v>
      </c>
      <c r="B587" s="53">
        <v>800</v>
      </c>
      <c r="C587" s="53" t="s">
        <v>513</v>
      </c>
      <c r="D587" s="75" t="s">
        <v>514</v>
      </c>
      <c r="E587" s="78" t="str">
        <f t="shared" si="18"/>
        <v>ФАЙЛ</v>
      </c>
      <c r="F587" s="31"/>
      <c r="G587" s="31"/>
      <c r="H587" s="31"/>
      <c r="I587" s="31"/>
      <c r="J587" s="31"/>
      <c r="K587" s="31"/>
      <c r="P587" s="33"/>
    </row>
    <row r="588" spans="1:16" ht="19.899999999999999" customHeight="1" x14ac:dyDescent="0.25">
      <c r="A588" s="56">
        <v>300</v>
      </c>
      <c r="B588" s="53">
        <v>800</v>
      </c>
      <c r="C588" s="53" t="s">
        <v>515</v>
      </c>
      <c r="D588" s="75" t="s">
        <v>516</v>
      </c>
      <c r="E588" s="78" t="str">
        <f t="shared" si="18"/>
        <v>ФАЙЛ</v>
      </c>
      <c r="F588" s="31"/>
      <c r="G588" s="31"/>
      <c r="H588" s="31"/>
      <c r="I588" s="31"/>
      <c r="J588" s="31"/>
      <c r="K588" s="31"/>
      <c r="P588" s="33"/>
    </row>
    <row r="589" spans="1:16" ht="19.899999999999999" customHeight="1" x14ac:dyDescent="0.25">
      <c r="A589" s="56">
        <v>350</v>
      </c>
      <c r="B589" s="53">
        <v>800</v>
      </c>
      <c r="C589" s="53" t="s">
        <v>517</v>
      </c>
      <c r="D589" s="75" t="s">
        <v>518</v>
      </c>
      <c r="E589" s="78" t="str">
        <f t="shared" si="18"/>
        <v>ФАЙЛ</v>
      </c>
      <c r="F589" s="31"/>
      <c r="G589" s="31"/>
      <c r="H589" s="31"/>
      <c r="I589" s="31"/>
      <c r="J589" s="31"/>
      <c r="K589" s="31"/>
      <c r="P589" s="33"/>
    </row>
    <row r="590" spans="1:16" ht="19.899999999999999" customHeight="1" x14ac:dyDescent="0.25">
      <c r="A590" s="56">
        <v>400</v>
      </c>
      <c r="B590" s="53">
        <v>800</v>
      </c>
      <c r="C590" s="53" t="s">
        <v>519</v>
      </c>
      <c r="D590" s="75" t="s">
        <v>520</v>
      </c>
      <c r="E590" s="78" t="str">
        <f t="shared" si="18"/>
        <v>ФАЙЛ</v>
      </c>
      <c r="F590" s="31"/>
      <c r="G590" s="31"/>
      <c r="H590" s="31"/>
      <c r="I590" s="31"/>
      <c r="J590" s="31"/>
      <c r="K590" s="31"/>
      <c r="P590" s="33"/>
    </row>
    <row r="591" spans="1:16" ht="19.899999999999999" customHeight="1" x14ac:dyDescent="0.25">
      <c r="A591" s="56">
        <v>600</v>
      </c>
      <c r="B591" s="53">
        <v>800</v>
      </c>
      <c r="C591" s="53" t="s">
        <v>521</v>
      </c>
      <c r="D591" s="75" t="s">
        <v>522</v>
      </c>
      <c r="E591" s="78" t="str">
        <f t="shared" si="18"/>
        <v>ФАЙЛ</v>
      </c>
      <c r="F591" s="31"/>
      <c r="G591" s="31"/>
      <c r="H591" s="31"/>
      <c r="I591" s="31"/>
      <c r="J591" s="31"/>
      <c r="K591" s="31"/>
      <c r="P591" s="33"/>
    </row>
    <row r="592" spans="1:16" ht="19.899999999999999" customHeight="1" x14ac:dyDescent="0.25">
      <c r="A592" s="56">
        <v>150</v>
      </c>
      <c r="B592" s="53">
        <v>1000</v>
      </c>
      <c r="C592" s="53" t="s">
        <v>523</v>
      </c>
      <c r="D592" s="75" t="s">
        <v>524</v>
      </c>
      <c r="E592" s="78" t="str">
        <f t="shared" si="18"/>
        <v>ФАЙЛ</v>
      </c>
      <c r="F592" s="31"/>
      <c r="G592" s="31"/>
      <c r="H592" s="31"/>
      <c r="J592" s="31"/>
      <c r="K592" s="31"/>
      <c r="P592" s="33"/>
    </row>
    <row r="593" spans="1:16" ht="19.899999999999999" customHeight="1" x14ac:dyDescent="0.25">
      <c r="A593" s="56">
        <v>200</v>
      </c>
      <c r="B593" s="53">
        <v>1000</v>
      </c>
      <c r="C593" s="53" t="s">
        <v>525</v>
      </c>
      <c r="D593" s="75" t="s">
        <v>526</v>
      </c>
      <c r="E593" s="78" t="str">
        <f t="shared" si="18"/>
        <v>ФАЙЛ</v>
      </c>
      <c r="F593" s="31"/>
      <c r="G593" s="31"/>
      <c r="H593" s="31"/>
      <c r="I593" s="31"/>
      <c r="J593" s="31"/>
      <c r="K593" s="31"/>
      <c r="P593" s="33"/>
    </row>
    <row r="594" spans="1:16" ht="19.899999999999999" customHeight="1" x14ac:dyDescent="0.25">
      <c r="A594" s="56">
        <v>250</v>
      </c>
      <c r="B594" s="53">
        <v>1000</v>
      </c>
      <c r="C594" s="53" t="s">
        <v>527</v>
      </c>
      <c r="D594" s="75" t="s">
        <v>528</v>
      </c>
      <c r="E594" s="78" t="str">
        <f t="shared" si="18"/>
        <v>ФАЙЛ</v>
      </c>
      <c r="F594" s="31"/>
      <c r="G594" s="31"/>
      <c r="H594" s="31"/>
      <c r="I594" s="31"/>
      <c r="J594" s="31"/>
      <c r="K594" s="31"/>
      <c r="P594" s="33"/>
    </row>
    <row r="595" spans="1:16" ht="19.899999999999999" customHeight="1" x14ac:dyDescent="0.25">
      <c r="A595" s="56">
        <v>300</v>
      </c>
      <c r="B595" s="53">
        <v>1000</v>
      </c>
      <c r="C595" s="53" t="s">
        <v>529</v>
      </c>
      <c r="D595" s="75" t="s">
        <v>530</v>
      </c>
      <c r="E595" s="78" t="str">
        <f t="shared" si="18"/>
        <v>ФАЙЛ</v>
      </c>
      <c r="F595" s="31"/>
      <c r="G595" s="31"/>
      <c r="H595" s="31"/>
      <c r="I595" s="31"/>
      <c r="J595" s="31"/>
      <c r="K595" s="31"/>
      <c r="P595" s="33"/>
    </row>
    <row r="596" spans="1:16" ht="19.899999999999999" customHeight="1" x14ac:dyDescent="0.25">
      <c r="A596" s="56">
        <v>350</v>
      </c>
      <c r="B596" s="53">
        <v>1000</v>
      </c>
      <c r="C596" s="53" t="s">
        <v>531</v>
      </c>
      <c r="D596" s="75" t="s">
        <v>532</v>
      </c>
      <c r="E596" s="78" t="str">
        <f t="shared" si="18"/>
        <v>ФАЙЛ</v>
      </c>
      <c r="F596" s="31"/>
      <c r="G596" s="31"/>
      <c r="H596" s="31"/>
      <c r="I596" s="31"/>
      <c r="J596" s="31"/>
      <c r="K596" s="31"/>
      <c r="P596" s="31"/>
    </row>
    <row r="597" spans="1:16" ht="19.899999999999999" customHeight="1" x14ac:dyDescent="0.25">
      <c r="A597" s="56">
        <v>400</v>
      </c>
      <c r="B597" s="53">
        <v>1000</v>
      </c>
      <c r="C597" s="53" t="s">
        <v>533</v>
      </c>
      <c r="D597" s="75" t="s">
        <v>534</v>
      </c>
      <c r="E597" s="78" t="str">
        <f t="shared" si="18"/>
        <v>ФАЙЛ</v>
      </c>
      <c r="F597" s="31"/>
      <c r="G597" s="31"/>
      <c r="H597" s="31"/>
      <c r="I597" s="31"/>
      <c r="J597" s="31"/>
      <c r="K597" s="31"/>
      <c r="P597" s="31"/>
    </row>
    <row r="598" spans="1:16" ht="19.899999999999999" customHeight="1" x14ac:dyDescent="0.25">
      <c r="A598" s="57">
        <v>600</v>
      </c>
      <c r="B598" s="58">
        <v>1000</v>
      </c>
      <c r="C598" s="58" t="s">
        <v>535</v>
      </c>
      <c r="D598" s="71" t="s">
        <v>536</v>
      </c>
      <c r="E598" s="78" t="str">
        <f t="shared" si="18"/>
        <v>ФАЙЛ</v>
      </c>
      <c r="F598" s="31"/>
      <c r="G598" s="31"/>
      <c r="H598" s="31"/>
      <c r="I598" s="31"/>
      <c r="J598" s="31"/>
      <c r="K598" s="31"/>
      <c r="P598" s="31"/>
    </row>
    <row r="599" spans="1:16" ht="19.899999999999999" customHeight="1" x14ac:dyDescent="0.25">
      <c r="A599" s="31"/>
      <c r="B599" s="31"/>
      <c r="C599" s="31"/>
      <c r="D599" s="40"/>
      <c r="F599" s="31"/>
      <c r="G599" s="31"/>
      <c r="H599" s="31"/>
      <c r="I599" s="31"/>
      <c r="J599" s="31"/>
      <c r="K599" s="31"/>
      <c r="P599" s="31"/>
    </row>
    <row r="600" spans="1:16" ht="19.899999999999999" customHeight="1" x14ac:dyDescent="0.25">
      <c r="A600" s="31"/>
      <c r="B600" s="31"/>
      <c r="C600" s="31"/>
      <c r="D600" s="40"/>
      <c r="F600" s="31"/>
      <c r="G600" s="31"/>
      <c r="H600" s="31"/>
      <c r="I600" s="31"/>
      <c r="J600" s="31"/>
      <c r="K600" s="31"/>
      <c r="P600" s="33"/>
    </row>
    <row r="601" spans="1:16" ht="19.899999999999999" customHeight="1" x14ac:dyDescent="0.25">
      <c r="A601" s="144" t="s">
        <v>981</v>
      </c>
      <c r="B601" s="145"/>
      <c r="C601" s="145"/>
      <c r="D601" s="145"/>
      <c r="E601" s="145"/>
      <c r="F601" s="198"/>
      <c r="G601" s="199"/>
      <c r="H601" s="199"/>
      <c r="I601" s="199"/>
      <c r="J601" s="199"/>
      <c r="K601" s="200"/>
      <c r="P601" s="33"/>
    </row>
    <row r="602" spans="1:16" ht="19.899999999999999" customHeight="1" x14ac:dyDescent="0.25">
      <c r="A602" s="32" t="s">
        <v>82</v>
      </c>
      <c r="B602" s="34" t="s">
        <v>45</v>
      </c>
      <c r="C602" s="34" t="s">
        <v>19</v>
      </c>
      <c r="D602" s="34" t="s">
        <v>18</v>
      </c>
      <c r="E602" s="52" t="s">
        <v>887</v>
      </c>
      <c r="F602" s="201"/>
      <c r="G602" s="202"/>
      <c r="H602" s="202"/>
      <c r="I602" s="202"/>
      <c r="J602" s="202"/>
      <c r="K602" s="203"/>
      <c r="P602" s="33"/>
    </row>
    <row r="603" spans="1:16" ht="19.899999999999999" customHeight="1" x14ac:dyDescent="0.25">
      <c r="A603" s="38">
        <v>600</v>
      </c>
      <c r="B603" s="39">
        <v>600</v>
      </c>
      <c r="C603" s="55" t="s">
        <v>537</v>
      </c>
      <c r="D603" s="72" t="s">
        <v>1020</v>
      </c>
      <c r="E603" s="78" t="s">
        <v>885</v>
      </c>
      <c r="F603" s="201"/>
      <c r="G603" s="202"/>
      <c r="H603" s="202"/>
      <c r="I603" s="202"/>
      <c r="J603" s="202"/>
      <c r="K603" s="203"/>
      <c r="P603" s="33"/>
    </row>
    <row r="604" spans="1:16" ht="19.899999999999999" customHeight="1" x14ac:dyDescent="0.25">
      <c r="A604" s="35">
        <v>600</v>
      </c>
      <c r="B604" s="33">
        <v>600</v>
      </c>
      <c r="C604" s="53" t="s">
        <v>538</v>
      </c>
      <c r="D604" s="69" t="s">
        <v>539</v>
      </c>
      <c r="E604" s="78" t="s">
        <v>885</v>
      </c>
      <c r="F604" s="201"/>
      <c r="G604" s="202"/>
      <c r="H604" s="202"/>
      <c r="I604" s="202"/>
      <c r="J604" s="202"/>
      <c r="K604" s="203"/>
      <c r="P604" s="33"/>
    </row>
    <row r="605" spans="1:16" ht="19.899999999999999" customHeight="1" x14ac:dyDescent="0.25">
      <c r="A605" s="35">
        <v>600</v>
      </c>
      <c r="B605" s="33">
        <v>800</v>
      </c>
      <c r="C605" s="53" t="s">
        <v>540</v>
      </c>
      <c r="D605" s="69" t="s">
        <v>1021</v>
      </c>
      <c r="E605" s="78" t="s">
        <v>885</v>
      </c>
      <c r="F605" s="201"/>
      <c r="G605" s="202"/>
      <c r="H605" s="202"/>
      <c r="I605" s="202"/>
      <c r="J605" s="202"/>
      <c r="K605" s="203"/>
      <c r="P605" s="33"/>
    </row>
    <row r="606" spans="1:16" ht="19.899999999999999" customHeight="1" x14ac:dyDescent="0.25">
      <c r="A606" s="35">
        <v>600</v>
      </c>
      <c r="B606" s="33">
        <v>800</v>
      </c>
      <c r="C606" s="53" t="s">
        <v>541</v>
      </c>
      <c r="D606" s="76" t="s">
        <v>1022</v>
      </c>
      <c r="E606" s="78" t="s">
        <v>885</v>
      </c>
      <c r="F606" s="201"/>
      <c r="G606" s="202"/>
      <c r="H606" s="202"/>
      <c r="I606" s="202"/>
      <c r="J606" s="202"/>
      <c r="K606" s="203"/>
      <c r="P606" s="31"/>
    </row>
    <row r="607" spans="1:16" ht="19.899999999999999" customHeight="1" x14ac:dyDescent="0.25">
      <c r="A607" s="35">
        <v>600</v>
      </c>
      <c r="B607" s="33">
        <v>800</v>
      </c>
      <c r="C607" s="53" t="s">
        <v>542</v>
      </c>
      <c r="D607" s="76" t="s">
        <v>543</v>
      </c>
      <c r="E607" s="78" t="s">
        <v>885</v>
      </c>
      <c r="F607" s="201"/>
      <c r="G607" s="202"/>
      <c r="H607" s="202"/>
      <c r="I607" s="202"/>
      <c r="J607" s="202"/>
      <c r="K607" s="203"/>
      <c r="P607" s="31"/>
    </row>
    <row r="608" spans="1:16" ht="19.899999999999999" customHeight="1" x14ac:dyDescent="0.25">
      <c r="A608" s="36">
        <v>600</v>
      </c>
      <c r="B608" s="37">
        <v>1000</v>
      </c>
      <c r="C608" s="58" t="s">
        <v>544</v>
      </c>
      <c r="D608" s="70" t="s">
        <v>1023</v>
      </c>
      <c r="E608" s="78" t="s">
        <v>885</v>
      </c>
      <c r="F608" s="201"/>
      <c r="G608" s="202"/>
      <c r="H608" s="202"/>
      <c r="I608" s="202"/>
      <c r="J608" s="202"/>
      <c r="K608" s="203"/>
      <c r="P608" s="31"/>
    </row>
    <row r="609" spans="1:16" ht="19.5" customHeight="1" x14ac:dyDescent="0.25">
      <c r="A609" s="35"/>
      <c r="B609" s="33"/>
      <c r="C609" s="33"/>
      <c r="D609" s="33"/>
      <c r="F609" s="204"/>
      <c r="G609" s="205"/>
      <c r="H609" s="205"/>
      <c r="I609" s="205"/>
      <c r="J609" s="205"/>
      <c r="K609" s="206"/>
      <c r="P609" s="31"/>
    </row>
    <row r="610" spans="1:16" s="31" customFormat="1" ht="19.5" customHeight="1" x14ac:dyDescent="0.25">
      <c r="A610" s="35"/>
      <c r="B610" s="33"/>
      <c r="C610" s="33"/>
      <c r="D610" s="33"/>
      <c r="E610"/>
      <c r="F610"/>
      <c r="G610"/>
      <c r="H610"/>
      <c r="I610"/>
      <c r="J610"/>
      <c r="K610"/>
    </row>
    <row r="611" spans="1:16" ht="19.899999999999999" customHeight="1" x14ac:dyDescent="0.25">
      <c r="A611" s="35"/>
      <c r="B611" s="33"/>
      <c r="C611" s="33"/>
      <c r="D611" s="33"/>
      <c r="F611" s="31"/>
      <c r="G611" s="31"/>
      <c r="H611" s="31"/>
      <c r="I611" s="31"/>
      <c r="J611" s="31"/>
      <c r="K611" s="31"/>
      <c r="P611" s="33"/>
    </row>
    <row r="612" spans="1:16" ht="19.899999999999999" customHeight="1" x14ac:dyDescent="0.25">
      <c r="A612" s="144" t="s">
        <v>856</v>
      </c>
      <c r="B612" s="145"/>
      <c r="C612" s="145"/>
      <c r="D612" s="145"/>
      <c r="E612" s="155"/>
      <c r="F612" s="41"/>
      <c r="G612" s="42"/>
      <c r="H612" s="42"/>
      <c r="I612" s="42"/>
      <c r="J612" s="42"/>
      <c r="K612" s="43"/>
      <c r="P612" s="33"/>
    </row>
    <row r="613" spans="1:16" ht="19.899999999999999" customHeight="1" x14ac:dyDescent="0.25">
      <c r="A613" s="32" t="s">
        <v>45</v>
      </c>
      <c r="B613" s="34" t="s">
        <v>44</v>
      </c>
      <c r="C613" s="34" t="s">
        <v>19</v>
      </c>
      <c r="D613" s="34" t="s">
        <v>18</v>
      </c>
      <c r="E613" s="94" t="s">
        <v>887</v>
      </c>
      <c r="F613" s="89"/>
      <c r="G613" s="6"/>
      <c r="H613" s="6"/>
      <c r="I613" s="6"/>
      <c r="J613" s="6"/>
      <c r="K613" s="45"/>
      <c r="P613" s="33"/>
    </row>
    <row r="614" spans="1:16" ht="30" x14ac:dyDescent="0.25">
      <c r="A614" s="38">
        <v>600</v>
      </c>
      <c r="B614" s="39">
        <v>400</v>
      </c>
      <c r="C614" s="55" t="s">
        <v>545</v>
      </c>
      <c r="D614" s="72" t="s">
        <v>1024</v>
      </c>
      <c r="E614" s="78" t="s">
        <v>885</v>
      </c>
      <c r="F614" s="6"/>
      <c r="G614" s="6"/>
      <c r="H614" s="6"/>
      <c r="I614" s="6"/>
      <c r="J614" s="6"/>
      <c r="K614" s="45"/>
      <c r="P614" s="33"/>
    </row>
    <row r="615" spans="1:16" ht="30" x14ac:dyDescent="0.25">
      <c r="A615" s="35">
        <v>600</v>
      </c>
      <c r="B615" s="33">
        <v>600</v>
      </c>
      <c r="C615" s="53" t="s">
        <v>546</v>
      </c>
      <c r="D615" s="76" t="s">
        <v>1025</v>
      </c>
      <c r="E615" s="78" t="s">
        <v>885</v>
      </c>
      <c r="F615" s="6"/>
      <c r="G615" s="6"/>
      <c r="H615" s="6"/>
      <c r="I615" s="6"/>
      <c r="J615" s="6"/>
      <c r="K615" s="45"/>
      <c r="P615" s="33"/>
    </row>
    <row r="616" spans="1:16" ht="30" x14ac:dyDescent="0.25">
      <c r="A616" s="35">
        <v>600</v>
      </c>
      <c r="B616" s="33">
        <v>400</v>
      </c>
      <c r="C616" s="53" t="s">
        <v>547</v>
      </c>
      <c r="D616" s="76" t="s">
        <v>548</v>
      </c>
      <c r="E616" s="78" t="s">
        <v>885</v>
      </c>
      <c r="F616" s="6"/>
      <c r="G616" s="6"/>
      <c r="H616" s="6"/>
      <c r="I616" s="6"/>
      <c r="J616" s="6"/>
      <c r="K616" s="45"/>
      <c r="P616" s="33"/>
    </row>
    <row r="617" spans="1:16" ht="30" x14ac:dyDescent="0.25">
      <c r="A617" s="35">
        <v>600</v>
      </c>
      <c r="B617" s="33">
        <v>600</v>
      </c>
      <c r="C617" s="53" t="s">
        <v>549</v>
      </c>
      <c r="D617" s="76" t="s">
        <v>550</v>
      </c>
      <c r="E617" s="78" t="s">
        <v>885</v>
      </c>
      <c r="F617" s="6"/>
      <c r="G617" s="6"/>
      <c r="H617" s="6"/>
      <c r="I617" s="6"/>
      <c r="J617" s="6"/>
      <c r="K617" s="45"/>
      <c r="P617" s="33"/>
    </row>
    <row r="618" spans="1:16" ht="30" x14ac:dyDescent="0.25">
      <c r="A618" s="35">
        <v>800</v>
      </c>
      <c r="B618" s="33">
        <v>400</v>
      </c>
      <c r="C618" s="53" t="s">
        <v>551</v>
      </c>
      <c r="D618" s="76" t="s">
        <v>1026</v>
      </c>
      <c r="E618" s="78" t="s">
        <v>885</v>
      </c>
      <c r="F618" s="6"/>
      <c r="G618" s="6"/>
      <c r="H618" s="6"/>
      <c r="I618" s="6"/>
      <c r="J618" s="6"/>
      <c r="K618" s="45"/>
      <c r="P618" s="33"/>
    </row>
    <row r="619" spans="1:16" ht="30" x14ac:dyDescent="0.25">
      <c r="A619" s="35">
        <v>800</v>
      </c>
      <c r="B619" s="33">
        <v>600</v>
      </c>
      <c r="C619" s="53" t="s">
        <v>552</v>
      </c>
      <c r="D619" s="76" t="s">
        <v>1027</v>
      </c>
      <c r="E619" s="78" t="s">
        <v>885</v>
      </c>
      <c r="F619" s="47"/>
      <c r="G619" s="47"/>
      <c r="H619" s="47"/>
      <c r="I619" s="47"/>
      <c r="J619" s="47"/>
      <c r="K619" s="48"/>
      <c r="P619" s="33"/>
    </row>
    <row r="620" spans="1:16" ht="30" x14ac:dyDescent="0.25">
      <c r="A620" s="35">
        <v>800</v>
      </c>
      <c r="B620" s="33">
        <v>400</v>
      </c>
      <c r="C620" s="53" t="s">
        <v>553</v>
      </c>
      <c r="D620" s="76" t="s">
        <v>1028</v>
      </c>
      <c r="E620" s="78" t="s">
        <v>885</v>
      </c>
      <c r="F620" s="31"/>
      <c r="G620" s="31"/>
      <c r="H620" s="31"/>
      <c r="I620" s="31"/>
      <c r="J620" s="31"/>
      <c r="K620" s="31"/>
      <c r="P620" s="33"/>
    </row>
    <row r="621" spans="1:16" ht="30" x14ac:dyDescent="0.25">
      <c r="A621" s="35">
        <v>800</v>
      </c>
      <c r="B621" s="33">
        <v>600</v>
      </c>
      <c r="C621" s="53" t="s">
        <v>554</v>
      </c>
      <c r="D621" s="76" t="s">
        <v>1029</v>
      </c>
      <c r="E621" s="78" t="s">
        <v>885</v>
      </c>
      <c r="F621" s="31"/>
      <c r="G621" s="31"/>
      <c r="H621" s="31"/>
      <c r="I621" s="31"/>
      <c r="J621" s="31"/>
      <c r="K621" s="31"/>
      <c r="P621" s="31"/>
    </row>
    <row r="622" spans="1:16" ht="30" x14ac:dyDescent="0.25">
      <c r="A622" s="35">
        <v>800</v>
      </c>
      <c r="B622" s="33">
        <v>600</v>
      </c>
      <c r="C622" s="53" t="s">
        <v>555</v>
      </c>
      <c r="D622" s="76" t="s">
        <v>1000</v>
      </c>
      <c r="E622" s="78" t="s">
        <v>885</v>
      </c>
      <c r="F622" s="31"/>
      <c r="G622" s="31"/>
      <c r="H622" s="31"/>
      <c r="I622" s="31"/>
      <c r="J622" s="31"/>
      <c r="K622" s="31"/>
      <c r="P622" s="31"/>
    </row>
    <row r="623" spans="1:16" ht="30" x14ac:dyDescent="0.25">
      <c r="A623" s="36">
        <v>1000</v>
      </c>
      <c r="B623" s="37">
        <v>600</v>
      </c>
      <c r="C623" s="58" t="s">
        <v>556</v>
      </c>
      <c r="D623" s="70" t="s">
        <v>1030</v>
      </c>
      <c r="E623" s="78" t="s">
        <v>885</v>
      </c>
      <c r="F623" s="31"/>
      <c r="G623" s="31"/>
      <c r="H623" s="31"/>
      <c r="I623" s="31"/>
      <c r="J623" s="31"/>
      <c r="K623" s="31"/>
      <c r="P623" s="31"/>
    </row>
    <row r="624" spans="1:16" ht="18.75" customHeight="1" x14ac:dyDescent="0.25">
      <c r="A624" s="31"/>
      <c r="B624" s="31"/>
      <c r="C624" s="31"/>
      <c r="D624" s="40"/>
      <c r="F624" s="31"/>
      <c r="G624" s="31"/>
      <c r="H624" s="31"/>
      <c r="I624" s="31"/>
      <c r="J624" s="31"/>
      <c r="K624" s="31"/>
      <c r="P624" s="31"/>
    </row>
    <row r="625" spans="1:16" ht="19.899999999999999" customHeight="1" x14ac:dyDescent="0.25">
      <c r="A625" s="31"/>
      <c r="B625" s="31"/>
      <c r="C625" s="31"/>
      <c r="D625" s="40"/>
      <c r="F625" s="31"/>
      <c r="G625" s="31"/>
      <c r="H625" s="31"/>
      <c r="I625" s="31"/>
      <c r="J625" s="31"/>
      <c r="K625" s="31"/>
      <c r="P625" s="33"/>
    </row>
    <row r="626" spans="1:16" ht="19.899999999999999" customHeight="1" x14ac:dyDescent="0.25">
      <c r="A626" s="144" t="s">
        <v>857</v>
      </c>
      <c r="B626" s="145"/>
      <c r="C626" s="145"/>
      <c r="D626" s="145"/>
      <c r="E626" s="155"/>
      <c r="F626" s="41"/>
      <c r="G626" s="42"/>
      <c r="H626" s="42"/>
      <c r="I626" s="42"/>
      <c r="J626" s="42"/>
      <c r="K626" s="43"/>
      <c r="P626" s="33"/>
    </row>
    <row r="627" spans="1:16" ht="19.899999999999999" customHeight="1" x14ac:dyDescent="0.25">
      <c r="A627" s="32" t="s">
        <v>82</v>
      </c>
      <c r="B627" s="34" t="s">
        <v>557</v>
      </c>
      <c r="C627" s="34" t="s">
        <v>19</v>
      </c>
      <c r="D627" s="34" t="s">
        <v>18</v>
      </c>
      <c r="E627" s="94" t="s">
        <v>887</v>
      </c>
      <c r="F627" s="89"/>
      <c r="G627" s="6"/>
      <c r="H627" s="6"/>
      <c r="I627" s="6"/>
      <c r="J627" s="6"/>
      <c r="K627" s="45"/>
      <c r="P627" s="33"/>
    </row>
    <row r="628" spans="1:16" ht="19.899999999999999" customHeight="1" x14ac:dyDescent="0.25">
      <c r="A628" s="38">
        <v>150</v>
      </c>
      <c r="B628" s="39">
        <v>400</v>
      </c>
      <c r="C628" s="55" t="s">
        <v>558</v>
      </c>
      <c r="D628" s="67" t="s">
        <v>559</v>
      </c>
      <c r="E628" s="78" t="str">
        <f>HYPERLINK("41.Перегородка секционирования задняя"&amp;"/"&amp;C628&amp;" "&amp;D628&amp;".STEP","ФАЙЛ")</f>
        <v>ФАЙЛ</v>
      </c>
      <c r="F628" s="6"/>
      <c r="G628" s="6"/>
      <c r="H628" s="6"/>
      <c r="I628" s="6"/>
      <c r="J628" s="6"/>
      <c r="K628" s="45"/>
      <c r="P628" s="33"/>
    </row>
    <row r="629" spans="1:16" ht="19.899999999999999" customHeight="1" x14ac:dyDescent="0.25">
      <c r="A629" s="35">
        <v>200</v>
      </c>
      <c r="B629" s="33">
        <v>400</v>
      </c>
      <c r="C629" s="53" t="s">
        <v>560</v>
      </c>
      <c r="D629" s="75" t="s">
        <v>975</v>
      </c>
      <c r="E629" s="78" t="str">
        <f t="shared" ref="E629:E652" si="19">HYPERLINK("41.Перегородка секционирования задняя"&amp;"/"&amp;C629&amp;" "&amp;D629&amp;".STEP","ФАЙЛ")</f>
        <v>ФАЙЛ</v>
      </c>
      <c r="F629" s="6"/>
      <c r="G629" s="6"/>
      <c r="H629" s="6"/>
      <c r="I629" s="6"/>
      <c r="J629" s="6"/>
      <c r="K629" s="45"/>
      <c r="P629" s="33"/>
    </row>
    <row r="630" spans="1:16" ht="19.899999999999999" customHeight="1" x14ac:dyDescent="0.25">
      <c r="A630" s="35">
        <v>250</v>
      </c>
      <c r="B630" s="33">
        <v>400</v>
      </c>
      <c r="C630" s="53" t="s">
        <v>561</v>
      </c>
      <c r="D630" s="75" t="s">
        <v>562</v>
      </c>
      <c r="E630" s="78" t="str">
        <f t="shared" si="19"/>
        <v>ФАЙЛ</v>
      </c>
      <c r="F630" s="6"/>
      <c r="G630" s="6"/>
      <c r="H630" s="6"/>
      <c r="I630" s="6"/>
      <c r="J630" s="6"/>
      <c r="K630" s="45"/>
      <c r="P630" s="33"/>
    </row>
    <row r="631" spans="1:16" ht="19.899999999999999" customHeight="1" x14ac:dyDescent="0.25">
      <c r="A631" s="35">
        <v>300</v>
      </c>
      <c r="B631" s="33">
        <v>400</v>
      </c>
      <c r="C631" s="53" t="s">
        <v>563</v>
      </c>
      <c r="D631" s="75" t="s">
        <v>564</v>
      </c>
      <c r="E631" s="78" t="str">
        <f t="shared" si="19"/>
        <v>ФАЙЛ</v>
      </c>
      <c r="F631" s="6"/>
      <c r="G631" s="6"/>
      <c r="H631" s="6"/>
      <c r="I631" s="6"/>
      <c r="J631" s="6"/>
      <c r="K631" s="45"/>
      <c r="P631" s="33"/>
    </row>
    <row r="632" spans="1:16" ht="19.899999999999999" customHeight="1" x14ac:dyDescent="0.25">
      <c r="A632" s="35">
        <v>400</v>
      </c>
      <c r="B632" s="33">
        <v>400</v>
      </c>
      <c r="C632" s="53" t="s">
        <v>565</v>
      </c>
      <c r="D632" s="75" t="s">
        <v>566</v>
      </c>
      <c r="E632" s="78" t="str">
        <f t="shared" si="19"/>
        <v>ФАЙЛ</v>
      </c>
      <c r="F632" s="6"/>
      <c r="G632" s="6"/>
      <c r="H632" s="6"/>
      <c r="I632" s="6"/>
      <c r="J632" s="6"/>
      <c r="K632" s="45"/>
      <c r="P632" s="33"/>
    </row>
    <row r="633" spans="1:16" ht="19.899999999999999" customHeight="1" x14ac:dyDescent="0.25">
      <c r="A633" s="35">
        <v>500</v>
      </c>
      <c r="B633" s="33">
        <v>400</v>
      </c>
      <c r="C633" s="53" t="s">
        <v>567</v>
      </c>
      <c r="D633" s="75" t="s">
        <v>568</v>
      </c>
      <c r="E633" s="78" t="str">
        <f t="shared" si="19"/>
        <v>ФАЙЛ</v>
      </c>
      <c r="F633" s="6"/>
      <c r="G633" s="6"/>
      <c r="H633" s="6"/>
      <c r="I633" s="6"/>
      <c r="J633" s="6"/>
      <c r="K633" s="45"/>
      <c r="P633" s="33"/>
    </row>
    <row r="634" spans="1:16" ht="19.899999999999999" customHeight="1" x14ac:dyDescent="0.25">
      <c r="A634" s="35">
        <v>600</v>
      </c>
      <c r="B634" s="33">
        <v>400</v>
      </c>
      <c r="C634" s="53" t="s">
        <v>569</v>
      </c>
      <c r="D634" s="75" t="s">
        <v>570</v>
      </c>
      <c r="E634" s="78" t="str">
        <f t="shared" si="19"/>
        <v>ФАЙЛ</v>
      </c>
      <c r="F634" s="6"/>
      <c r="G634" s="6"/>
      <c r="H634" s="6"/>
      <c r="I634" s="6"/>
      <c r="J634" s="6"/>
      <c r="K634" s="45"/>
      <c r="P634" s="33"/>
    </row>
    <row r="635" spans="1:16" ht="19.899999999999999" customHeight="1" x14ac:dyDescent="0.25">
      <c r="A635" s="35">
        <v>150</v>
      </c>
      <c r="B635" s="33">
        <v>600</v>
      </c>
      <c r="C635" s="53" t="s">
        <v>571</v>
      </c>
      <c r="D635" s="75" t="s">
        <v>572</v>
      </c>
      <c r="E635" s="78" t="str">
        <f t="shared" si="19"/>
        <v>ФАЙЛ</v>
      </c>
      <c r="F635" s="6"/>
      <c r="G635" s="6"/>
      <c r="H635" s="6"/>
      <c r="I635" s="6"/>
      <c r="J635" s="6"/>
      <c r="K635" s="45"/>
      <c r="P635" s="33"/>
    </row>
    <row r="636" spans="1:16" ht="19.899999999999999" customHeight="1" x14ac:dyDescent="0.25">
      <c r="A636" s="35">
        <v>200</v>
      </c>
      <c r="B636" s="33">
        <v>600</v>
      </c>
      <c r="C636" s="53" t="s">
        <v>573</v>
      </c>
      <c r="D636" s="75" t="s">
        <v>574</v>
      </c>
      <c r="E636" s="78" t="str">
        <f t="shared" si="19"/>
        <v>ФАЙЛ</v>
      </c>
      <c r="F636" s="6"/>
      <c r="G636" s="6"/>
      <c r="H636" s="6"/>
      <c r="I636" s="6"/>
      <c r="J636" s="6"/>
      <c r="K636" s="45"/>
      <c r="P636" s="33"/>
    </row>
    <row r="637" spans="1:16" ht="19.899999999999999" customHeight="1" x14ac:dyDescent="0.25">
      <c r="A637" s="35">
        <v>250</v>
      </c>
      <c r="B637" s="33">
        <v>600</v>
      </c>
      <c r="C637" s="53" t="s">
        <v>575</v>
      </c>
      <c r="D637" s="75" t="s">
        <v>576</v>
      </c>
      <c r="E637" s="78" t="str">
        <f t="shared" si="19"/>
        <v>ФАЙЛ</v>
      </c>
      <c r="F637" s="6"/>
      <c r="G637" s="6"/>
      <c r="H637" s="6"/>
      <c r="I637" s="6"/>
      <c r="J637" s="6"/>
      <c r="K637" s="45"/>
      <c r="P637" s="33"/>
    </row>
    <row r="638" spans="1:16" ht="19.899999999999999" customHeight="1" x14ac:dyDescent="0.25">
      <c r="A638" s="35">
        <v>300</v>
      </c>
      <c r="B638" s="33">
        <v>600</v>
      </c>
      <c r="C638" s="53" t="s">
        <v>577</v>
      </c>
      <c r="D638" s="75" t="s">
        <v>578</v>
      </c>
      <c r="E638" s="78" t="str">
        <f t="shared" si="19"/>
        <v>ФАЙЛ</v>
      </c>
      <c r="F638" s="6"/>
      <c r="G638" s="6"/>
      <c r="H638" s="6"/>
      <c r="I638" s="6"/>
      <c r="J638" s="6"/>
      <c r="K638" s="45"/>
      <c r="P638" s="33"/>
    </row>
    <row r="639" spans="1:16" ht="19.899999999999999" customHeight="1" x14ac:dyDescent="0.25">
      <c r="A639" s="35">
        <v>400</v>
      </c>
      <c r="B639" s="33">
        <v>600</v>
      </c>
      <c r="C639" s="53" t="s">
        <v>579</v>
      </c>
      <c r="D639" s="75" t="s">
        <v>580</v>
      </c>
      <c r="E639" s="78" t="str">
        <f t="shared" si="19"/>
        <v>ФАЙЛ</v>
      </c>
      <c r="F639" s="47"/>
      <c r="G639" s="47"/>
      <c r="H639" s="47"/>
      <c r="I639" s="47"/>
      <c r="J639" s="47"/>
      <c r="K639" s="48"/>
      <c r="P639" s="33"/>
    </row>
    <row r="640" spans="1:16" ht="19.899999999999999" customHeight="1" x14ac:dyDescent="0.25">
      <c r="A640" s="35">
        <v>500</v>
      </c>
      <c r="B640" s="33">
        <v>600</v>
      </c>
      <c r="C640" s="53" t="s">
        <v>581</v>
      </c>
      <c r="D640" s="75" t="s">
        <v>582</v>
      </c>
      <c r="E640" s="78" t="str">
        <f t="shared" si="19"/>
        <v>ФАЙЛ</v>
      </c>
      <c r="F640" s="31"/>
      <c r="G640" s="31"/>
      <c r="H640" s="31"/>
      <c r="I640" s="31"/>
      <c r="J640" s="31"/>
      <c r="K640" s="31"/>
      <c r="P640" s="33"/>
    </row>
    <row r="641" spans="1:16" ht="19.899999999999999" customHeight="1" x14ac:dyDescent="0.25">
      <c r="A641" s="35">
        <v>600</v>
      </c>
      <c r="B641" s="33">
        <v>600</v>
      </c>
      <c r="C641" s="53" t="s">
        <v>583</v>
      </c>
      <c r="D641" s="75" t="s">
        <v>584</v>
      </c>
      <c r="E641" s="78" t="str">
        <f t="shared" si="19"/>
        <v>ФАЙЛ</v>
      </c>
      <c r="F641" s="31"/>
      <c r="G641" s="31"/>
      <c r="H641" s="31"/>
      <c r="I641" s="31"/>
      <c r="J641" s="31"/>
      <c r="K641" s="31"/>
      <c r="P641" s="33"/>
    </row>
    <row r="642" spans="1:16" ht="19.899999999999999" customHeight="1" x14ac:dyDescent="0.25">
      <c r="A642" s="35">
        <v>150</v>
      </c>
      <c r="B642" s="33">
        <v>800</v>
      </c>
      <c r="C642" s="53" t="s">
        <v>585</v>
      </c>
      <c r="D642" s="75" t="s">
        <v>586</v>
      </c>
      <c r="E642" s="78" t="str">
        <f t="shared" si="19"/>
        <v>ФАЙЛ</v>
      </c>
      <c r="F642" s="31"/>
      <c r="G642" s="31"/>
      <c r="H642" s="31"/>
      <c r="I642" s="31"/>
      <c r="J642" s="31"/>
      <c r="K642" s="31"/>
      <c r="P642" s="33"/>
    </row>
    <row r="643" spans="1:16" ht="19.899999999999999" customHeight="1" x14ac:dyDescent="0.25">
      <c r="A643" s="35">
        <v>200</v>
      </c>
      <c r="B643" s="33">
        <v>800</v>
      </c>
      <c r="C643" s="53" t="s">
        <v>587</v>
      </c>
      <c r="D643" s="75" t="s">
        <v>588</v>
      </c>
      <c r="E643" s="78" t="str">
        <f t="shared" si="19"/>
        <v>ФАЙЛ</v>
      </c>
      <c r="F643" s="31"/>
      <c r="G643" s="31"/>
      <c r="H643" s="31"/>
      <c r="I643" s="31"/>
      <c r="J643" s="31"/>
      <c r="K643" s="31"/>
      <c r="P643" s="33"/>
    </row>
    <row r="644" spans="1:16" ht="19.899999999999999" customHeight="1" x14ac:dyDescent="0.25">
      <c r="A644" s="35">
        <v>250</v>
      </c>
      <c r="B644" s="33">
        <v>800</v>
      </c>
      <c r="C644" s="53" t="s">
        <v>589</v>
      </c>
      <c r="D644" s="75" t="s">
        <v>590</v>
      </c>
      <c r="E644" s="78" t="str">
        <f t="shared" si="19"/>
        <v>ФАЙЛ</v>
      </c>
      <c r="F644" s="31"/>
      <c r="G644" s="31"/>
      <c r="H644" s="31"/>
      <c r="I644" s="31"/>
      <c r="J644" s="31"/>
      <c r="K644" s="31"/>
      <c r="P644" s="33"/>
    </row>
    <row r="645" spans="1:16" ht="19.899999999999999" customHeight="1" x14ac:dyDescent="0.25">
      <c r="A645" s="35">
        <v>300</v>
      </c>
      <c r="B645" s="33">
        <v>800</v>
      </c>
      <c r="C645" s="53" t="s">
        <v>591</v>
      </c>
      <c r="D645" s="75" t="s">
        <v>592</v>
      </c>
      <c r="E645" s="78" t="str">
        <f t="shared" si="19"/>
        <v>ФАЙЛ</v>
      </c>
      <c r="F645" s="31"/>
      <c r="G645" s="31"/>
      <c r="H645" s="31"/>
      <c r="I645" s="31"/>
      <c r="J645" s="31"/>
      <c r="K645" s="31"/>
      <c r="P645" s="33"/>
    </row>
    <row r="646" spans="1:16" ht="19.899999999999999" customHeight="1" x14ac:dyDescent="0.25">
      <c r="A646" s="35">
        <v>400</v>
      </c>
      <c r="B646" s="33">
        <v>800</v>
      </c>
      <c r="C646" s="53" t="s">
        <v>593</v>
      </c>
      <c r="D646" s="75" t="s">
        <v>594</v>
      </c>
      <c r="E646" s="78" t="str">
        <f t="shared" si="19"/>
        <v>ФАЙЛ</v>
      </c>
      <c r="F646" s="31"/>
      <c r="G646" s="31"/>
      <c r="H646" s="31"/>
      <c r="I646" s="31"/>
      <c r="J646" s="31"/>
      <c r="K646" s="31"/>
      <c r="P646" s="33"/>
    </row>
    <row r="647" spans="1:16" ht="19.899999999999999" customHeight="1" x14ac:dyDescent="0.25">
      <c r="A647" s="35">
        <v>500</v>
      </c>
      <c r="B647" s="33">
        <v>800</v>
      </c>
      <c r="C647" s="53" t="s">
        <v>595</v>
      </c>
      <c r="D647" s="75" t="s">
        <v>596</v>
      </c>
      <c r="E647" s="78" t="str">
        <f t="shared" si="19"/>
        <v>ФАЙЛ</v>
      </c>
      <c r="F647" s="31"/>
      <c r="G647" s="31"/>
      <c r="H647" s="31"/>
      <c r="I647" s="31"/>
      <c r="J647" s="31"/>
      <c r="K647" s="31"/>
      <c r="P647" s="33"/>
    </row>
    <row r="648" spans="1:16" ht="19.899999999999999" customHeight="1" x14ac:dyDescent="0.25">
      <c r="A648" s="35">
        <v>600</v>
      </c>
      <c r="B648" s="33">
        <v>800</v>
      </c>
      <c r="C648" s="53" t="s">
        <v>597</v>
      </c>
      <c r="D648" s="75" t="s">
        <v>598</v>
      </c>
      <c r="E648" s="78" t="str">
        <f t="shared" si="19"/>
        <v>ФАЙЛ</v>
      </c>
      <c r="F648" s="31"/>
      <c r="G648" s="31"/>
      <c r="H648" s="31"/>
      <c r="I648" s="31"/>
      <c r="J648" s="31"/>
      <c r="K648" s="31"/>
      <c r="P648" s="33"/>
    </row>
    <row r="649" spans="1:16" ht="19.899999999999999" customHeight="1" x14ac:dyDescent="0.25">
      <c r="A649" s="35">
        <v>150</v>
      </c>
      <c r="B649" s="33">
        <v>1000</v>
      </c>
      <c r="C649" s="53" t="s">
        <v>599</v>
      </c>
      <c r="D649" s="75" t="s">
        <v>600</v>
      </c>
      <c r="E649" s="78" t="str">
        <f t="shared" si="19"/>
        <v>ФАЙЛ</v>
      </c>
      <c r="F649" s="31"/>
      <c r="G649" s="31"/>
      <c r="H649" s="31"/>
      <c r="I649" s="31"/>
      <c r="J649" s="31"/>
      <c r="K649" s="31"/>
      <c r="P649" s="33"/>
    </row>
    <row r="650" spans="1:16" ht="19.899999999999999" customHeight="1" x14ac:dyDescent="0.25">
      <c r="A650" s="35">
        <v>200</v>
      </c>
      <c r="B650" s="33">
        <v>1000</v>
      </c>
      <c r="C650" s="53" t="s">
        <v>601</v>
      </c>
      <c r="D650" s="75" t="s">
        <v>602</v>
      </c>
      <c r="E650" s="78" t="str">
        <f t="shared" si="19"/>
        <v>ФАЙЛ</v>
      </c>
      <c r="F650" s="31"/>
      <c r="G650" s="31"/>
      <c r="H650" s="31"/>
      <c r="I650" s="31"/>
      <c r="J650" s="31"/>
      <c r="K650" s="31"/>
      <c r="P650" s="31"/>
    </row>
    <row r="651" spans="1:16" ht="19.899999999999999" customHeight="1" x14ac:dyDescent="0.25">
      <c r="A651" s="35">
        <v>250</v>
      </c>
      <c r="B651" s="33">
        <v>1000</v>
      </c>
      <c r="C651" s="53" t="s">
        <v>603</v>
      </c>
      <c r="D651" s="75" t="s">
        <v>604</v>
      </c>
      <c r="E651" s="78" t="str">
        <f t="shared" si="19"/>
        <v>ФАЙЛ</v>
      </c>
      <c r="F651" s="31"/>
      <c r="G651" s="31"/>
      <c r="H651" s="31"/>
      <c r="I651" s="31"/>
      <c r="J651" s="31"/>
      <c r="K651" s="31"/>
      <c r="P651" s="31"/>
    </row>
    <row r="652" spans="1:16" ht="19.899999999999999" customHeight="1" x14ac:dyDescent="0.25">
      <c r="A652" s="36">
        <v>300</v>
      </c>
      <c r="B652" s="37">
        <v>1000</v>
      </c>
      <c r="C652" s="58" t="s">
        <v>605</v>
      </c>
      <c r="D652" s="71" t="s">
        <v>606</v>
      </c>
      <c r="E652" s="78" t="str">
        <f t="shared" si="19"/>
        <v>ФАЙЛ</v>
      </c>
      <c r="F652" s="31"/>
      <c r="G652" s="31"/>
      <c r="H652" s="31"/>
      <c r="I652" s="31"/>
      <c r="J652" s="31"/>
      <c r="K652" s="31"/>
      <c r="P652" s="31"/>
    </row>
    <row r="653" spans="1:16" ht="19.899999999999999" customHeight="1" x14ac:dyDescent="0.25">
      <c r="A653" s="31"/>
      <c r="B653" s="31"/>
      <c r="C653" s="31"/>
      <c r="D653" s="40"/>
      <c r="F653" s="31"/>
      <c r="G653" s="31"/>
      <c r="H653" s="31"/>
      <c r="I653" s="31"/>
      <c r="J653" s="31"/>
      <c r="K653" s="31"/>
      <c r="P653" s="31"/>
    </row>
    <row r="654" spans="1:16" ht="19.899999999999999" customHeight="1" x14ac:dyDescent="0.25">
      <c r="A654" s="31"/>
      <c r="B654" s="31"/>
      <c r="C654" s="31"/>
      <c r="D654" s="40"/>
      <c r="F654" s="31"/>
      <c r="G654" s="31"/>
      <c r="H654" s="31"/>
      <c r="I654" s="31"/>
      <c r="J654" s="31"/>
      <c r="K654" s="31"/>
      <c r="P654" s="33"/>
    </row>
    <row r="655" spans="1:16" ht="19.899999999999999" customHeight="1" x14ac:dyDescent="0.25">
      <c r="A655" s="144" t="s">
        <v>858</v>
      </c>
      <c r="B655" s="145"/>
      <c r="C655" s="145"/>
      <c r="D655" s="145"/>
      <c r="E655" s="155"/>
      <c r="F655" s="41"/>
      <c r="G655" s="42"/>
      <c r="H655" s="42"/>
      <c r="I655" s="42"/>
      <c r="J655" s="42"/>
      <c r="K655" s="43"/>
      <c r="P655" s="33"/>
    </row>
    <row r="656" spans="1:16" ht="19.899999999999999" customHeight="1" x14ac:dyDescent="0.25">
      <c r="A656" s="32" t="s">
        <v>82</v>
      </c>
      <c r="B656" s="34" t="s">
        <v>45</v>
      </c>
      <c r="C656" s="34" t="s">
        <v>19</v>
      </c>
      <c r="D656" s="34" t="s">
        <v>18</v>
      </c>
      <c r="E656" s="94" t="s">
        <v>887</v>
      </c>
      <c r="F656" s="89"/>
      <c r="G656" s="6"/>
      <c r="H656" s="6"/>
      <c r="I656" s="6"/>
      <c r="J656" s="6"/>
      <c r="K656" s="45"/>
      <c r="P656" s="33"/>
    </row>
    <row r="657" spans="1:16" ht="19.899999999999999" customHeight="1" x14ac:dyDescent="0.25">
      <c r="A657" s="38">
        <v>2000</v>
      </c>
      <c r="B657" s="39">
        <v>200</v>
      </c>
      <c r="C657" s="55" t="s">
        <v>607</v>
      </c>
      <c r="D657" s="67" t="s">
        <v>608</v>
      </c>
      <c r="E657" s="78" t="str">
        <f>HYPERLINK("42.Перегородка аппаратного отсека боковая вертикальная сплошная"&amp;"/"&amp;C657&amp;" "&amp;D657&amp;".STEP","ФАЙЛ")</f>
        <v>ФАЙЛ</v>
      </c>
      <c r="F657" s="89"/>
      <c r="G657" s="6"/>
      <c r="H657" s="6"/>
      <c r="I657" s="6"/>
      <c r="J657" s="6"/>
      <c r="K657" s="45"/>
      <c r="P657" s="33"/>
    </row>
    <row r="658" spans="1:16" ht="19.899999999999999" customHeight="1" x14ac:dyDescent="0.25">
      <c r="A658" s="35">
        <v>2000</v>
      </c>
      <c r="B658" s="33">
        <v>400</v>
      </c>
      <c r="C658" s="53" t="s">
        <v>609</v>
      </c>
      <c r="D658" s="68" t="s">
        <v>610</v>
      </c>
      <c r="E658" s="78" t="str">
        <f>HYPERLINK("42.Перегородка аппаратного отсека боковая вертикальная сплошная"&amp;"/"&amp;C658&amp;" "&amp;D658&amp;".STEP","ФАЙЛ")</f>
        <v>ФАЙЛ</v>
      </c>
      <c r="F658" s="89"/>
      <c r="G658" s="6"/>
      <c r="H658" s="6"/>
      <c r="I658" s="6"/>
      <c r="J658" s="6"/>
      <c r="K658" s="45"/>
      <c r="P658" s="31"/>
    </row>
    <row r="659" spans="1:16" ht="19.899999999999999" customHeight="1" x14ac:dyDescent="0.25">
      <c r="A659" s="35">
        <v>2000</v>
      </c>
      <c r="B659" s="33">
        <v>200</v>
      </c>
      <c r="C659" s="53" t="s">
        <v>611</v>
      </c>
      <c r="D659" s="68" t="s">
        <v>612</v>
      </c>
      <c r="E659" s="78" t="str">
        <f>HYPERLINK("42.Перегородка аппаратного отсека боковая вертикальная сплошная"&amp;"/"&amp;C659&amp;" "&amp;D659&amp;".STEP","ФАЙЛ")</f>
        <v>ФАЙЛ</v>
      </c>
      <c r="F659" s="89"/>
      <c r="G659" s="6"/>
      <c r="H659" s="6"/>
      <c r="I659" s="6"/>
      <c r="J659" s="6"/>
      <c r="K659" s="45"/>
      <c r="P659" s="31"/>
    </row>
    <row r="660" spans="1:16" ht="19.899999999999999" customHeight="1" x14ac:dyDescent="0.25">
      <c r="A660" s="36">
        <v>2000</v>
      </c>
      <c r="B660" s="37">
        <v>400</v>
      </c>
      <c r="C660" s="58" t="s">
        <v>613</v>
      </c>
      <c r="D660" s="71" t="s">
        <v>614</v>
      </c>
      <c r="E660" s="78" t="str">
        <f>HYPERLINK("42.Перегородка аппаратного отсека боковая вертикальная сплошная"&amp;"/"&amp;C660&amp;" "&amp;D660&amp;".STEP","ФАЙЛ")</f>
        <v>ФАЙЛ</v>
      </c>
      <c r="F660" s="44"/>
      <c r="G660" s="6"/>
      <c r="H660" s="6"/>
      <c r="I660" s="6"/>
      <c r="J660" s="6"/>
      <c r="K660" s="45"/>
      <c r="P660" s="31"/>
    </row>
    <row r="661" spans="1:16" ht="19.899999999999999" customHeight="1" x14ac:dyDescent="0.25">
      <c r="A661" s="156" t="s">
        <v>615</v>
      </c>
      <c r="B661" s="157"/>
      <c r="C661" s="157"/>
      <c r="D661" s="157"/>
      <c r="E661" s="114"/>
      <c r="F661" s="44"/>
      <c r="G661" s="6"/>
      <c r="H661" s="6"/>
      <c r="I661" s="6"/>
      <c r="J661" s="6"/>
      <c r="K661" s="45"/>
      <c r="P661" s="31"/>
    </row>
    <row r="662" spans="1:16" ht="19.899999999999999" customHeight="1" x14ac:dyDescent="0.25">
      <c r="A662" s="158"/>
      <c r="B662" s="159"/>
      <c r="C662" s="159"/>
      <c r="D662" s="159"/>
      <c r="E662" s="115"/>
      <c r="F662" s="44"/>
      <c r="G662" s="6"/>
      <c r="H662" s="6"/>
      <c r="I662" s="6"/>
      <c r="J662" s="6"/>
      <c r="K662" s="45"/>
      <c r="P662" s="31"/>
    </row>
    <row r="663" spans="1:16" ht="19.899999999999999" customHeight="1" x14ac:dyDescent="0.25">
      <c r="A663" s="158"/>
      <c r="B663" s="159"/>
      <c r="C663" s="159"/>
      <c r="D663" s="159"/>
      <c r="E663" s="115"/>
      <c r="F663" s="44"/>
      <c r="G663" s="6"/>
      <c r="H663" s="6"/>
      <c r="I663" s="6"/>
      <c r="J663" s="6"/>
      <c r="K663" s="45"/>
      <c r="P663" s="31"/>
    </row>
    <row r="664" spans="1:16" ht="19.899999999999999" customHeight="1" x14ac:dyDescent="0.25">
      <c r="A664" s="158"/>
      <c r="B664" s="160"/>
      <c r="C664" s="160"/>
      <c r="D664" s="160"/>
      <c r="E664" s="115"/>
      <c r="F664" s="44"/>
      <c r="G664" s="6"/>
      <c r="H664" s="6"/>
      <c r="I664" s="6"/>
      <c r="J664" s="6"/>
      <c r="K664" s="45"/>
      <c r="P664" s="31"/>
    </row>
    <row r="665" spans="1:16" ht="19.899999999999999" customHeight="1" x14ac:dyDescent="0.25">
      <c r="A665" s="86"/>
      <c r="B665" s="29"/>
      <c r="C665" s="29"/>
      <c r="D665" s="29"/>
      <c r="F665" s="44"/>
      <c r="G665" s="6"/>
      <c r="H665" s="6"/>
      <c r="I665" s="6"/>
      <c r="J665" s="6"/>
      <c r="K665" s="45"/>
      <c r="P665" s="31"/>
    </row>
    <row r="666" spans="1:16" ht="19.899999999999999" customHeight="1" x14ac:dyDescent="0.25">
      <c r="A666" s="85"/>
      <c r="B666" s="29"/>
      <c r="C666" s="29"/>
      <c r="D666" s="29"/>
      <c r="F666" s="44"/>
      <c r="G666" s="6"/>
      <c r="H666" s="6"/>
      <c r="I666" s="6"/>
      <c r="J666" s="6"/>
      <c r="K666" s="45"/>
      <c r="P666" s="31"/>
    </row>
    <row r="667" spans="1:16" ht="19.899999999999999" customHeight="1" x14ac:dyDescent="0.25">
      <c r="A667" s="85"/>
      <c r="B667" s="29"/>
      <c r="C667" s="29"/>
      <c r="D667" s="29"/>
      <c r="F667" s="46"/>
      <c r="G667" s="47"/>
      <c r="H667" s="47"/>
      <c r="I667" s="47"/>
      <c r="J667" s="47"/>
      <c r="K667" s="48"/>
      <c r="P667" s="31"/>
    </row>
    <row r="668" spans="1:16" ht="19.899999999999999" customHeight="1" x14ac:dyDescent="0.25">
      <c r="A668" s="79"/>
      <c r="B668" s="33"/>
      <c r="C668" s="33"/>
      <c r="D668" s="33"/>
      <c r="F668" s="31"/>
      <c r="G668" s="31"/>
      <c r="H668" s="31"/>
      <c r="I668" s="31"/>
      <c r="J668" s="31"/>
      <c r="K668" s="31"/>
      <c r="P668" s="31"/>
    </row>
    <row r="669" spans="1:16" ht="19.899999999999999" customHeight="1" x14ac:dyDescent="0.25">
      <c r="A669" s="31"/>
      <c r="B669" s="31"/>
      <c r="C669" s="31"/>
      <c r="D669" s="40"/>
      <c r="F669" s="31"/>
      <c r="G669" s="31"/>
      <c r="H669" s="31"/>
      <c r="I669" s="31"/>
      <c r="J669" s="31"/>
      <c r="K669" s="31"/>
      <c r="P669" s="33"/>
    </row>
    <row r="670" spans="1:16" ht="19.899999999999999" customHeight="1" x14ac:dyDescent="0.25">
      <c r="A670" s="144" t="s">
        <v>859</v>
      </c>
      <c r="B670" s="145"/>
      <c r="C670" s="145"/>
      <c r="D670" s="145"/>
      <c r="E670" s="155"/>
      <c r="F670" s="41"/>
      <c r="G670" s="42"/>
      <c r="H670" s="42"/>
      <c r="I670" s="42"/>
      <c r="J670" s="42"/>
      <c r="K670" s="43"/>
      <c r="P670" s="33"/>
    </row>
    <row r="671" spans="1:16" ht="19.899999999999999" customHeight="1" x14ac:dyDescent="0.25">
      <c r="A671" s="32" t="s">
        <v>82</v>
      </c>
      <c r="B671" s="34" t="s">
        <v>44</v>
      </c>
      <c r="C671" s="34" t="s">
        <v>19</v>
      </c>
      <c r="D671" s="34" t="s">
        <v>18</v>
      </c>
      <c r="E671" s="94" t="s">
        <v>887</v>
      </c>
      <c r="F671" s="89"/>
      <c r="G671" s="6"/>
      <c r="H671" s="6"/>
      <c r="I671" s="6"/>
      <c r="J671" s="6"/>
      <c r="K671" s="45"/>
      <c r="P671" s="33"/>
    </row>
    <row r="672" spans="1:16" ht="19.899999999999999" customHeight="1" x14ac:dyDescent="0.25">
      <c r="A672" s="38">
        <v>200</v>
      </c>
      <c r="B672" s="39">
        <v>400</v>
      </c>
      <c r="C672" s="55" t="s">
        <v>616</v>
      </c>
      <c r="D672" s="67" t="s">
        <v>982</v>
      </c>
      <c r="E672" s="78" t="str">
        <f>HYPERLINK("43.Панель монтажная боковая перфорированная"&amp;"/"&amp;C672&amp;" "&amp;D672&amp;".STEP","ФАЙЛ")</f>
        <v>ФАЙЛ</v>
      </c>
      <c r="F672" s="89"/>
      <c r="G672" s="6"/>
      <c r="H672" s="6"/>
      <c r="I672" s="6"/>
      <c r="J672" s="6"/>
      <c r="K672" s="45"/>
      <c r="P672" s="33"/>
    </row>
    <row r="673" spans="1:16" ht="19.899999999999999" customHeight="1" x14ac:dyDescent="0.25">
      <c r="A673" s="35">
        <v>300</v>
      </c>
      <c r="B673" s="33">
        <v>400</v>
      </c>
      <c r="C673" s="53" t="s">
        <v>617</v>
      </c>
      <c r="D673" s="68" t="s">
        <v>983</v>
      </c>
      <c r="E673" s="78" t="str">
        <f t="shared" ref="E673:E675" si="20">HYPERLINK("43.Панель монтажная боковая перфорированная"&amp;"/"&amp;C673&amp;" "&amp;D673&amp;".STEP","ФАЙЛ")</f>
        <v>ФАЙЛ</v>
      </c>
      <c r="F673" s="89"/>
      <c r="G673" s="6"/>
      <c r="H673" s="6"/>
      <c r="I673" s="6"/>
      <c r="J673" s="6"/>
      <c r="K673" s="45"/>
      <c r="P673" s="31"/>
    </row>
    <row r="674" spans="1:16" ht="19.899999999999999" customHeight="1" x14ac:dyDescent="0.25">
      <c r="A674" s="35">
        <v>200</v>
      </c>
      <c r="B674" s="33">
        <v>600</v>
      </c>
      <c r="C674" s="53" t="s">
        <v>618</v>
      </c>
      <c r="D674" s="68" t="s">
        <v>984</v>
      </c>
      <c r="E674" s="78" t="str">
        <f t="shared" si="20"/>
        <v>ФАЙЛ</v>
      </c>
      <c r="F674" s="89"/>
      <c r="G674" s="6"/>
      <c r="H674" s="6"/>
      <c r="I674" s="6"/>
      <c r="J674" s="6"/>
      <c r="K674" s="45"/>
      <c r="P674" s="31"/>
    </row>
    <row r="675" spans="1:16" ht="19.899999999999999" customHeight="1" x14ac:dyDescent="0.25">
      <c r="A675" s="36">
        <v>300</v>
      </c>
      <c r="B675" s="37">
        <v>600</v>
      </c>
      <c r="C675" s="58" t="s">
        <v>619</v>
      </c>
      <c r="D675" s="71" t="s">
        <v>985</v>
      </c>
      <c r="E675" s="78" t="str">
        <f t="shared" si="20"/>
        <v>ФАЙЛ</v>
      </c>
      <c r="F675" s="44"/>
      <c r="G675" s="6"/>
      <c r="H675" s="6"/>
      <c r="I675" s="6"/>
      <c r="J675" s="6"/>
      <c r="K675" s="45"/>
      <c r="P675" s="31"/>
    </row>
    <row r="676" spans="1:16" ht="19.899999999999999" customHeight="1" x14ac:dyDescent="0.25">
      <c r="A676" s="33"/>
      <c r="B676" s="33"/>
      <c r="C676" s="33"/>
      <c r="D676" s="33"/>
      <c r="F676" s="44"/>
      <c r="G676" s="6"/>
      <c r="H676" s="6"/>
      <c r="I676" s="6"/>
      <c r="J676" s="6"/>
      <c r="K676" s="45"/>
      <c r="P676" s="31"/>
    </row>
    <row r="677" spans="1:16" ht="19.899999999999999" customHeight="1" x14ac:dyDescent="0.25">
      <c r="A677" s="33"/>
      <c r="B677" s="33"/>
      <c r="C677" s="33"/>
      <c r="D677" s="33"/>
      <c r="F677" s="44"/>
      <c r="G677" s="6"/>
      <c r="H677" s="6"/>
      <c r="I677" s="6"/>
      <c r="J677" s="6"/>
      <c r="K677" s="45"/>
      <c r="P677" s="31"/>
    </row>
    <row r="678" spans="1:16" ht="19.899999999999999" customHeight="1" x14ac:dyDescent="0.25">
      <c r="A678" s="33"/>
      <c r="B678" s="33"/>
      <c r="C678" s="33"/>
      <c r="D678" s="33"/>
      <c r="F678" s="44"/>
      <c r="G678" s="6"/>
      <c r="H678" s="6"/>
      <c r="I678" s="6"/>
      <c r="J678" s="6"/>
      <c r="K678" s="45"/>
      <c r="P678" s="31"/>
    </row>
    <row r="679" spans="1:16" ht="19.899999999999999" customHeight="1" x14ac:dyDescent="0.25">
      <c r="A679" s="33"/>
      <c r="B679" s="33"/>
      <c r="C679" s="33"/>
      <c r="D679" s="33"/>
      <c r="F679" s="44"/>
      <c r="G679" s="6"/>
      <c r="H679" s="6"/>
      <c r="I679" s="6"/>
      <c r="J679" s="6"/>
      <c r="K679" s="45"/>
      <c r="P679" s="31"/>
    </row>
    <row r="680" spans="1:16" ht="19.899999999999999" customHeight="1" x14ac:dyDescent="0.25">
      <c r="A680" s="33"/>
      <c r="B680" s="33"/>
      <c r="C680" s="33"/>
      <c r="D680" s="33"/>
      <c r="F680" s="46"/>
      <c r="G680" s="47"/>
      <c r="H680" s="47"/>
      <c r="I680" s="47"/>
      <c r="J680" s="47"/>
      <c r="K680" s="48"/>
      <c r="P680" s="31"/>
    </row>
    <row r="681" spans="1:16" ht="19.899999999999999" customHeight="1" x14ac:dyDescent="0.25">
      <c r="A681" s="31"/>
      <c r="B681" s="31"/>
      <c r="C681" s="31"/>
      <c r="D681" s="40"/>
      <c r="F681" s="31"/>
      <c r="G681" s="31"/>
      <c r="H681" s="31"/>
      <c r="I681" s="31"/>
      <c r="J681" s="31"/>
      <c r="K681" s="31"/>
      <c r="P681" s="31"/>
    </row>
    <row r="682" spans="1:16" ht="19.899999999999999" customHeight="1" x14ac:dyDescent="0.25">
      <c r="A682" s="31"/>
      <c r="B682" s="31"/>
      <c r="C682" s="31"/>
      <c r="D682" s="40"/>
      <c r="F682" s="31"/>
      <c r="G682" s="31"/>
      <c r="H682" s="31"/>
      <c r="I682" s="31"/>
      <c r="J682" s="31"/>
      <c r="K682" s="31"/>
      <c r="P682" s="33"/>
    </row>
    <row r="683" spans="1:16" ht="19.899999999999999" customHeight="1" x14ac:dyDescent="0.25">
      <c r="A683" s="144" t="s">
        <v>860</v>
      </c>
      <c r="B683" s="145"/>
      <c r="C683" s="145"/>
      <c r="D683" s="145"/>
      <c r="E683" s="155"/>
      <c r="F683" s="41"/>
      <c r="G683" s="42"/>
      <c r="H683" s="42"/>
      <c r="I683" s="42"/>
      <c r="J683" s="42"/>
      <c r="K683" s="43"/>
      <c r="P683" s="33"/>
    </row>
    <row r="684" spans="1:16" ht="19.899999999999999" customHeight="1" x14ac:dyDescent="0.25">
      <c r="A684" s="32" t="s">
        <v>45</v>
      </c>
      <c r="B684" s="34" t="s">
        <v>82</v>
      </c>
      <c r="C684" s="34" t="s">
        <v>19</v>
      </c>
      <c r="D684" s="34" t="s">
        <v>18</v>
      </c>
      <c r="E684" s="94" t="s">
        <v>887</v>
      </c>
      <c r="F684" s="89"/>
      <c r="G684" s="6"/>
      <c r="H684" s="6"/>
      <c r="I684" s="6"/>
      <c r="J684" s="6"/>
      <c r="K684" s="45"/>
      <c r="P684" s="33"/>
    </row>
    <row r="685" spans="1:16" ht="19.899999999999999" customHeight="1" x14ac:dyDescent="0.25">
      <c r="A685" s="35">
        <v>400</v>
      </c>
      <c r="B685" s="33" t="s">
        <v>626</v>
      </c>
      <c r="C685" s="53" t="s">
        <v>620</v>
      </c>
      <c r="D685" s="68" t="s">
        <v>621</v>
      </c>
      <c r="E685" s="96" t="str">
        <f>HYPERLINK("44.Планка секционирования компенсационная"&amp;"/"&amp;C685&amp;" "&amp;D685&amp;".STEP","ФАЙЛ")</f>
        <v>ФАЙЛ</v>
      </c>
      <c r="F685" s="89"/>
      <c r="G685" s="6"/>
      <c r="H685" s="6"/>
      <c r="I685" s="6"/>
      <c r="J685" s="6"/>
      <c r="K685" s="45"/>
      <c r="P685" s="33"/>
    </row>
    <row r="686" spans="1:16" ht="19.899999999999999" customHeight="1" x14ac:dyDescent="0.25">
      <c r="A686" s="35">
        <v>600</v>
      </c>
      <c r="B686" s="33" t="s">
        <v>626</v>
      </c>
      <c r="C686" s="53" t="s">
        <v>622</v>
      </c>
      <c r="D686" s="68" t="s">
        <v>623</v>
      </c>
      <c r="E686" s="96" t="str">
        <f t="shared" ref="E686:E692" si="21">HYPERLINK("44.Планка секционирования компенсационная"&amp;"/"&amp;C686&amp;" "&amp;D686&amp;".STEP","ФАЙЛ")</f>
        <v>ФАЙЛ</v>
      </c>
      <c r="F686" s="89"/>
      <c r="G686" s="6"/>
      <c r="H686" s="6"/>
      <c r="I686" s="6"/>
      <c r="J686" s="6"/>
      <c r="K686" s="45"/>
      <c r="P686" s="33"/>
    </row>
    <row r="687" spans="1:16" ht="19.899999999999999" customHeight="1" x14ac:dyDescent="0.25">
      <c r="A687" s="35">
        <v>800</v>
      </c>
      <c r="B687" s="33" t="s">
        <v>626</v>
      </c>
      <c r="C687" s="53" t="s">
        <v>624</v>
      </c>
      <c r="D687" s="75" t="s">
        <v>625</v>
      </c>
      <c r="E687" s="96" t="str">
        <f t="shared" si="21"/>
        <v>ФАЙЛ</v>
      </c>
      <c r="F687" s="89"/>
      <c r="G687" s="6"/>
      <c r="H687" s="6"/>
      <c r="I687" s="6"/>
      <c r="J687" s="6"/>
      <c r="K687" s="45"/>
      <c r="P687" s="33"/>
    </row>
    <row r="688" spans="1:16" ht="19.899999999999999" customHeight="1" x14ac:dyDescent="0.25">
      <c r="A688" s="35">
        <v>1000</v>
      </c>
      <c r="B688" s="33" t="s">
        <v>626</v>
      </c>
      <c r="C688" s="53" t="s">
        <v>627</v>
      </c>
      <c r="D688" s="75" t="s">
        <v>628</v>
      </c>
      <c r="E688" s="96" t="str">
        <f t="shared" si="21"/>
        <v>ФАЙЛ</v>
      </c>
      <c r="F688" s="89"/>
      <c r="G688" s="6"/>
      <c r="H688" s="6"/>
      <c r="I688" s="6"/>
      <c r="J688" s="6"/>
      <c r="K688" s="45"/>
      <c r="P688" s="33"/>
    </row>
    <row r="689" spans="1:16" ht="19.899999999999999" customHeight="1" x14ac:dyDescent="0.25">
      <c r="A689" s="35">
        <v>400</v>
      </c>
      <c r="B689" s="33" t="s">
        <v>626</v>
      </c>
      <c r="C689" s="53" t="s">
        <v>629</v>
      </c>
      <c r="D689" s="68" t="s">
        <v>630</v>
      </c>
      <c r="E689" s="96" t="str">
        <f t="shared" si="21"/>
        <v>ФАЙЛ</v>
      </c>
      <c r="F689" s="89"/>
      <c r="G689" s="6"/>
      <c r="H689" s="6"/>
      <c r="I689" s="6"/>
      <c r="J689" s="6"/>
      <c r="K689" s="45"/>
      <c r="P689" s="33"/>
    </row>
    <row r="690" spans="1:16" ht="19.899999999999999" customHeight="1" x14ac:dyDescent="0.25">
      <c r="A690" s="35">
        <v>600</v>
      </c>
      <c r="B690" s="33" t="s">
        <v>626</v>
      </c>
      <c r="C690" s="53" t="s">
        <v>631</v>
      </c>
      <c r="D690" s="68" t="s">
        <v>632</v>
      </c>
      <c r="E690" s="96" t="str">
        <f t="shared" si="21"/>
        <v>ФАЙЛ</v>
      </c>
      <c r="F690" s="89"/>
      <c r="G690" s="6"/>
      <c r="H690" s="6"/>
      <c r="I690" s="6"/>
      <c r="J690" s="6"/>
      <c r="K690" s="45"/>
      <c r="P690" s="31"/>
    </row>
    <row r="691" spans="1:16" ht="19.899999999999999" customHeight="1" x14ac:dyDescent="0.25">
      <c r="A691" s="35">
        <v>800</v>
      </c>
      <c r="B691" s="33" t="s">
        <v>626</v>
      </c>
      <c r="C691" s="53" t="s">
        <v>633</v>
      </c>
      <c r="D691" s="75" t="s">
        <v>634</v>
      </c>
      <c r="E691" s="96" t="str">
        <f t="shared" si="21"/>
        <v>ФАЙЛ</v>
      </c>
      <c r="F691" s="89"/>
      <c r="G691" s="6"/>
      <c r="H691" s="6"/>
      <c r="I691" s="6"/>
      <c r="J691" s="6"/>
      <c r="K691" s="45"/>
      <c r="P691" s="31"/>
    </row>
    <row r="692" spans="1:16" ht="19.899999999999999" customHeight="1" x14ac:dyDescent="0.25">
      <c r="A692" s="36">
        <v>1000</v>
      </c>
      <c r="B692" s="37" t="s">
        <v>626</v>
      </c>
      <c r="C692" s="58" t="s">
        <v>635</v>
      </c>
      <c r="D692" s="71" t="s">
        <v>636</v>
      </c>
      <c r="E692" s="78" t="str">
        <f t="shared" si="21"/>
        <v>ФАЙЛ</v>
      </c>
      <c r="F692" s="46"/>
      <c r="G692" s="47"/>
      <c r="H692" s="47"/>
      <c r="I692" s="47"/>
      <c r="J692" s="47"/>
      <c r="K692" s="48"/>
      <c r="P692" s="31"/>
    </row>
    <row r="693" spans="1:16" ht="19.899999999999999" customHeight="1" x14ac:dyDescent="0.25">
      <c r="A693" s="31"/>
      <c r="B693" s="31"/>
      <c r="C693" s="31"/>
      <c r="D693" s="40"/>
      <c r="F693" s="31"/>
      <c r="G693" s="31"/>
      <c r="H693" s="31"/>
      <c r="I693" s="31"/>
      <c r="J693" s="31"/>
      <c r="K693" s="31"/>
      <c r="P693" s="31"/>
    </row>
    <row r="694" spans="1:16" ht="19.899999999999999" customHeight="1" x14ac:dyDescent="0.25">
      <c r="A694" s="31"/>
      <c r="B694" s="31"/>
      <c r="C694" s="31"/>
      <c r="D694" s="40"/>
      <c r="F694" s="31"/>
      <c r="G694" s="31"/>
      <c r="H694" s="31"/>
      <c r="I694" s="31"/>
      <c r="J694" s="31"/>
      <c r="K694" s="31"/>
      <c r="P694" s="33"/>
    </row>
    <row r="695" spans="1:16" ht="19.899999999999999" customHeight="1" x14ac:dyDescent="0.25">
      <c r="A695" s="144" t="s">
        <v>861</v>
      </c>
      <c r="B695" s="145"/>
      <c r="C695" s="145"/>
      <c r="D695" s="145"/>
      <c r="E695" s="155"/>
      <c r="F695" s="41"/>
      <c r="G695" s="42"/>
      <c r="H695" s="42"/>
      <c r="I695" s="42"/>
      <c r="J695" s="42"/>
      <c r="K695" s="43"/>
      <c r="P695" s="33"/>
    </row>
    <row r="696" spans="1:16" ht="19.899999999999999" customHeight="1" x14ac:dyDescent="0.25">
      <c r="A696" s="32" t="s">
        <v>45</v>
      </c>
      <c r="B696" s="34" t="s">
        <v>44</v>
      </c>
      <c r="C696" s="34" t="s">
        <v>19</v>
      </c>
      <c r="D696" s="34" t="s">
        <v>18</v>
      </c>
      <c r="E696" s="94" t="s">
        <v>887</v>
      </c>
      <c r="F696" s="89"/>
      <c r="G696" s="6"/>
      <c r="H696" s="6"/>
      <c r="I696" s="6"/>
      <c r="J696" s="6"/>
      <c r="K696" s="45"/>
      <c r="P696" s="33"/>
    </row>
    <row r="697" spans="1:16" ht="19.899999999999999" customHeight="1" x14ac:dyDescent="0.25">
      <c r="A697" s="38">
        <v>400</v>
      </c>
      <c r="B697" s="39">
        <v>400</v>
      </c>
      <c r="C697" s="55" t="s">
        <v>637</v>
      </c>
      <c r="D697" s="67" t="s">
        <v>638</v>
      </c>
      <c r="E697" s="78" t="str">
        <f t="shared" ref="E697:E702" si="22">HYPERLINK("45.Перегородка секционирования горизонтальная"&amp;"/"&amp;C697&amp;" "&amp;D697&amp;".STEP","ФАЙЛ")</f>
        <v>ФАЙЛ</v>
      </c>
      <c r="F697" s="89"/>
      <c r="G697" s="6"/>
      <c r="H697" s="6"/>
      <c r="I697" s="6"/>
      <c r="J697" s="6"/>
      <c r="K697" s="45"/>
      <c r="P697" s="33"/>
    </row>
    <row r="698" spans="1:16" ht="19.899999999999999" customHeight="1" x14ac:dyDescent="0.25">
      <c r="A698" s="35">
        <v>600</v>
      </c>
      <c r="B698" s="33">
        <v>400</v>
      </c>
      <c r="C698" s="53" t="s">
        <v>639</v>
      </c>
      <c r="D698" s="68" t="s">
        <v>640</v>
      </c>
      <c r="E698" s="78" t="str">
        <f t="shared" si="22"/>
        <v>ФАЙЛ</v>
      </c>
      <c r="F698" s="89"/>
      <c r="G698" s="6"/>
      <c r="H698" s="6"/>
      <c r="I698" s="6"/>
      <c r="J698" s="6"/>
      <c r="K698" s="45"/>
      <c r="P698" s="33"/>
    </row>
    <row r="699" spans="1:16" ht="19.899999999999999" customHeight="1" x14ac:dyDescent="0.25">
      <c r="A699" s="35">
        <v>800</v>
      </c>
      <c r="B699" s="33">
        <v>400</v>
      </c>
      <c r="C699" s="53" t="s">
        <v>641</v>
      </c>
      <c r="D699" s="68" t="s">
        <v>642</v>
      </c>
      <c r="E699" s="78" t="str">
        <f t="shared" si="22"/>
        <v>ФАЙЛ</v>
      </c>
      <c r="F699" s="89"/>
      <c r="G699" s="6"/>
      <c r="H699" s="6"/>
      <c r="I699" s="6"/>
      <c r="J699" s="6"/>
      <c r="K699" s="45"/>
      <c r="P699" s="33"/>
    </row>
    <row r="700" spans="1:16" ht="19.899999999999999" customHeight="1" x14ac:dyDescent="0.25">
      <c r="A700" s="35">
        <v>400</v>
      </c>
      <c r="B700" s="33">
        <v>600</v>
      </c>
      <c r="C700" s="53" t="s">
        <v>643</v>
      </c>
      <c r="D700" s="68" t="s">
        <v>644</v>
      </c>
      <c r="E700" s="78" t="str">
        <f t="shared" si="22"/>
        <v>ФАЙЛ</v>
      </c>
      <c r="F700" s="89"/>
      <c r="G700" s="6"/>
      <c r="H700" s="6"/>
      <c r="I700" s="6"/>
      <c r="J700" s="6"/>
      <c r="K700" s="45"/>
      <c r="P700" s="33"/>
    </row>
    <row r="701" spans="1:16" ht="19.899999999999999" customHeight="1" x14ac:dyDescent="0.25">
      <c r="A701" s="35">
        <v>600</v>
      </c>
      <c r="B701" s="33">
        <v>600</v>
      </c>
      <c r="C701" s="53" t="s">
        <v>645</v>
      </c>
      <c r="D701" s="68" t="s">
        <v>646</v>
      </c>
      <c r="E701" s="78" t="str">
        <f t="shared" si="22"/>
        <v>ФАЙЛ</v>
      </c>
      <c r="F701" s="89"/>
      <c r="G701" s="6"/>
      <c r="H701" s="6"/>
      <c r="I701" s="6"/>
      <c r="J701" s="6"/>
      <c r="K701" s="45"/>
      <c r="P701" s="33"/>
    </row>
    <row r="702" spans="1:16" ht="19.899999999999999" customHeight="1" x14ac:dyDescent="0.25">
      <c r="A702" s="36">
        <v>800</v>
      </c>
      <c r="B702" s="37">
        <v>600</v>
      </c>
      <c r="C702" s="58" t="s">
        <v>647</v>
      </c>
      <c r="D702" s="100" t="s">
        <v>648</v>
      </c>
      <c r="E702" s="78" t="str">
        <f t="shared" si="22"/>
        <v>ФАЙЛ</v>
      </c>
      <c r="F702" s="44"/>
      <c r="G702" s="6"/>
      <c r="H702" s="6"/>
      <c r="I702" s="6"/>
      <c r="J702" s="6"/>
      <c r="K702" s="45"/>
      <c r="P702" s="31"/>
    </row>
    <row r="703" spans="1:16" ht="19.899999999999999" customHeight="1" x14ac:dyDescent="0.25">
      <c r="A703" s="33"/>
      <c r="B703" s="33"/>
      <c r="C703" s="33"/>
      <c r="D703" s="33"/>
      <c r="E703" s="33"/>
      <c r="F703" s="44"/>
      <c r="G703" s="6"/>
      <c r="H703" s="6"/>
      <c r="I703" s="6"/>
      <c r="J703" s="6"/>
      <c r="K703" s="45"/>
      <c r="P703" s="31"/>
    </row>
    <row r="704" spans="1:16" ht="19.899999999999999" customHeight="1" x14ac:dyDescent="0.25">
      <c r="A704" s="33"/>
      <c r="B704" s="33"/>
      <c r="C704" s="33"/>
      <c r="D704" s="33"/>
      <c r="E704" s="33"/>
      <c r="F704" s="44"/>
      <c r="G704" s="6"/>
      <c r="H704" s="6"/>
      <c r="I704" s="6"/>
      <c r="J704" s="6"/>
      <c r="K704" s="45"/>
      <c r="P704" s="31"/>
    </row>
    <row r="705" spans="1:16" ht="19.899999999999999" customHeight="1" x14ac:dyDescent="0.25">
      <c r="A705" s="33"/>
      <c r="B705" s="33"/>
      <c r="C705" s="33"/>
      <c r="D705" s="33"/>
      <c r="F705" s="44"/>
      <c r="G705" s="6"/>
      <c r="H705" s="6"/>
      <c r="I705" s="6"/>
      <c r="J705" s="6"/>
      <c r="K705" s="45"/>
      <c r="P705" s="31"/>
    </row>
    <row r="706" spans="1:16" ht="19.899999999999999" customHeight="1" x14ac:dyDescent="0.25">
      <c r="A706" s="33"/>
      <c r="B706" s="33"/>
      <c r="C706" s="33"/>
      <c r="D706" s="33"/>
      <c r="F706" s="46"/>
      <c r="G706" s="47"/>
      <c r="H706" s="47"/>
      <c r="I706" s="47"/>
      <c r="J706" s="47"/>
      <c r="K706" s="48"/>
      <c r="P706" s="31"/>
    </row>
    <row r="707" spans="1:16" ht="19.899999999999999" customHeight="1" x14ac:dyDescent="0.25">
      <c r="A707" s="31"/>
      <c r="B707" s="31"/>
      <c r="C707" s="31"/>
      <c r="D707" s="40"/>
      <c r="F707" s="31"/>
      <c r="G707" s="31"/>
      <c r="H707" s="31"/>
      <c r="I707" s="31"/>
      <c r="J707" s="31"/>
      <c r="K707" s="31"/>
      <c r="P707" s="31"/>
    </row>
    <row r="708" spans="1:16" ht="19.899999999999999" customHeight="1" x14ac:dyDescent="0.25">
      <c r="A708" s="31"/>
      <c r="B708" s="31"/>
      <c r="C708" s="31"/>
      <c r="D708" s="40"/>
      <c r="F708" s="31"/>
      <c r="G708" s="31"/>
      <c r="H708" s="31"/>
      <c r="I708" s="31"/>
      <c r="J708" s="31"/>
      <c r="K708" s="31"/>
      <c r="P708" s="33"/>
    </row>
    <row r="709" spans="1:16" ht="19.899999999999999" customHeight="1" x14ac:dyDescent="0.25">
      <c r="A709" s="144" t="s">
        <v>862</v>
      </c>
      <c r="B709" s="145"/>
      <c r="C709" s="145"/>
      <c r="D709" s="145"/>
      <c r="E709" s="155"/>
      <c r="F709" s="41"/>
      <c r="G709" s="42"/>
      <c r="H709" s="42"/>
      <c r="I709" s="42"/>
      <c r="J709" s="42"/>
      <c r="K709" s="43"/>
      <c r="P709" s="33"/>
    </row>
    <row r="710" spans="1:16" ht="19.899999999999999" customHeight="1" x14ac:dyDescent="0.25">
      <c r="A710" s="32" t="s">
        <v>45</v>
      </c>
      <c r="B710" s="34" t="s">
        <v>44</v>
      </c>
      <c r="C710" s="34" t="s">
        <v>19</v>
      </c>
      <c r="D710" s="34" t="s">
        <v>18</v>
      </c>
      <c r="E710" s="94" t="s">
        <v>887</v>
      </c>
      <c r="F710" s="89"/>
      <c r="G710" s="6"/>
      <c r="H710" s="6"/>
      <c r="I710" s="6"/>
      <c r="J710" s="6"/>
      <c r="K710" s="45"/>
      <c r="P710" s="33"/>
    </row>
    <row r="711" spans="1:16" ht="30" x14ac:dyDescent="0.25">
      <c r="A711" s="38">
        <v>600</v>
      </c>
      <c r="B711" s="39">
        <v>400</v>
      </c>
      <c r="C711" s="55" t="s">
        <v>649</v>
      </c>
      <c r="D711" s="72" t="s">
        <v>650</v>
      </c>
      <c r="E711" s="96" t="str">
        <f>HYPERLINK("46.Перегородка секционирования монтажной панели задняя горизонтальная"&amp;"/"&amp;C711&amp;" "&amp;D711&amp;".STEP","ФАЙЛ")</f>
        <v>ФАЙЛ</v>
      </c>
      <c r="F711" s="89"/>
      <c r="G711" s="6"/>
      <c r="H711" s="6"/>
      <c r="I711" s="6"/>
      <c r="J711" s="6"/>
      <c r="K711" s="45"/>
      <c r="P711" s="33"/>
    </row>
    <row r="712" spans="1:16" ht="30" x14ac:dyDescent="0.25">
      <c r="A712" s="35">
        <v>800</v>
      </c>
      <c r="B712" s="33">
        <v>400</v>
      </c>
      <c r="C712" s="53" t="s">
        <v>651</v>
      </c>
      <c r="D712" s="69" t="s">
        <v>652</v>
      </c>
      <c r="E712" s="96" t="str">
        <f>HYPERLINK("46.Перегородка секционирования монтажной панели задняя горизонтальная"&amp;"/"&amp;C712&amp;" "&amp;D712&amp;".STEP","ФАЙЛ")</f>
        <v>ФАЙЛ</v>
      </c>
      <c r="F712" s="89"/>
      <c r="G712" s="6"/>
      <c r="H712" s="6"/>
      <c r="I712" s="6"/>
      <c r="J712" s="6"/>
      <c r="K712" s="45"/>
      <c r="P712" s="31"/>
    </row>
    <row r="713" spans="1:16" ht="30" x14ac:dyDescent="0.25">
      <c r="A713" s="35">
        <v>600</v>
      </c>
      <c r="B713" s="33">
        <v>600</v>
      </c>
      <c r="C713" s="53" t="s">
        <v>653</v>
      </c>
      <c r="D713" s="69" t="s">
        <v>654</v>
      </c>
      <c r="E713" s="96" t="str">
        <f>HYPERLINK("46.Перегородка секционирования монтажной панели задняя горизонтальная"&amp;"/"&amp;C713&amp;" "&amp;D713&amp;".STEP","ФАЙЛ")</f>
        <v>ФАЙЛ</v>
      </c>
      <c r="F713" s="89"/>
      <c r="G713" s="6"/>
      <c r="H713" s="6"/>
      <c r="I713" s="6"/>
      <c r="J713" s="6"/>
      <c r="K713" s="45"/>
      <c r="P713" s="31"/>
    </row>
    <row r="714" spans="1:16" ht="30" x14ac:dyDescent="0.25">
      <c r="A714" s="36">
        <v>800</v>
      </c>
      <c r="B714" s="37">
        <v>600</v>
      </c>
      <c r="C714" s="58" t="s">
        <v>655</v>
      </c>
      <c r="D714" s="70" t="s">
        <v>656</v>
      </c>
      <c r="E714" s="78" t="str">
        <f>HYPERLINK("46.Перегородка секционирования монтажной панели задняя горизонтальная"&amp;"/"&amp;C714&amp;" "&amp;D714&amp;".STEP","ФАЙЛ")</f>
        <v>ФАЙЛ</v>
      </c>
      <c r="F714" s="46"/>
      <c r="G714" s="47"/>
      <c r="H714" s="47"/>
      <c r="I714" s="47"/>
      <c r="J714" s="47"/>
      <c r="K714" s="48"/>
      <c r="P714" s="31"/>
    </row>
    <row r="715" spans="1:16" ht="19.5" customHeight="1" x14ac:dyDescent="0.25">
      <c r="A715" s="31"/>
      <c r="B715" s="31"/>
      <c r="C715" s="31"/>
      <c r="D715" s="40"/>
      <c r="F715" s="31"/>
      <c r="G715" s="31"/>
      <c r="H715" s="31"/>
      <c r="I715" s="31"/>
      <c r="J715" s="31"/>
      <c r="K715" s="31"/>
      <c r="P715" s="31"/>
    </row>
    <row r="716" spans="1:16" ht="19.899999999999999" customHeight="1" x14ac:dyDescent="0.25">
      <c r="A716" s="31"/>
      <c r="B716" s="31"/>
      <c r="C716" s="31"/>
      <c r="D716" s="40"/>
      <c r="F716" s="80"/>
      <c r="G716" s="80"/>
      <c r="H716" s="80"/>
      <c r="I716" s="80"/>
      <c r="J716" s="80"/>
      <c r="K716" s="80"/>
      <c r="P716" s="33"/>
    </row>
    <row r="717" spans="1:16" ht="19.899999999999999" customHeight="1" x14ac:dyDescent="0.25">
      <c r="A717" s="144" t="s">
        <v>863</v>
      </c>
      <c r="B717" s="145"/>
      <c r="C717" s="145"/>
      <c r="D717" s="145"/>
      <c r="E717" s="155"/>
      <c r="F717" s="189"/>
      <c r="G717" s="190"/>
      <c r="H717" s="190"/>
      <c r="I717" s="190"/>
      <c r="J717" s="190"/>
      <c r="K717" s="191"/>
      <c r="P717" s="33"/>
    </row>
    <row r="718" spans="1:16" ht="19.899999999999999" customHeight="1" x14ac:dyDescent="0.25">
      <c r="A718" s="32" t="s">
        <v>45</v>
      </c>
      <c r="B718" s="34" t="s">
        <v>44</v>
      </c>
      <c r="C718" s="34" t="s">
        <v>19</v>
      </c>
      <c r="D718" s="34" t="s">
        <v>18</v>
      </c>
      <c r="E718" s="94" t="s">
        <v>887</v>
      </c>
      <c r="F718" s="192"/>
      <c r="G718" s="193"/>
      <c r="H718" s="193"/>
      <c r="I718" s="193"/>
      <c r="J718" s="193"/>
      <c r="K718" s="194"/>
      <c r="P718" s="33"/>
    </row>
    <row r="719" spans="1:16" ht="19.899999999999999" customHeight="1" x14ac:dyDescent="0.25">
      <c r="A719" s="38">
        <v>600</v>
      </c>
      <c r="B719" s="39" t="s">
        <v>37</v>
      </c>
      <c r="C719" s="55" t="s">
        <v>657</v>
      </c>
      <c r="D719" s="72" t="s">
        <v>658</v>
      </c>
      <c r="E719" s="78" t="str">
        <f>HYPERLINK("47.Перегородка секционирования вертикальная крыши"&amp;"/"&amp;C719&amp;" "&amp;D719&amp;".STEP","ФАЙЛ")</f>
        <v>ФАЙЛ</v>
      </c>
      <c r="F719" s="192"/>
      <c r="G719" s="193"/>
      <c r="H719" s="193"/>
      <c r="I719" s="193"/>
      <c r="J719" s="193"/>
      <c r="K719" s="194"/>
      <c r="P719" s="31"/>
    </row>
    <row r="720" spans="1:16" ht="19.899999999999999" customHeight="1" x14ac:dyDescent="0.25">
      <c r="A720" s="35">
        <v>800</v>
      </c>
      <c r="B720" s="33" t="s">
        <v>37</v>
      </c>
      <c r="C720" s="53" t="s">
        <v>659</v>
      </c>
      <c r="D720" s="69" t="s">
        <v>660</v>
      </c>
      <c r="E720" s="78" t="str">
        <f t="shared" ref="E720:E721" si="23">HYPERLINK("47.Перегородка секционирования вертикальная крыши"&amp;"/"&amp;C720&amp;" "&amp;D720&amp;".STEP","ФАЙЛ")</f>
        <v>ФАЙЛ</v>
      </c>
      <c r="F720" s="192"/>
      <c r="G720" s="193"/>
      <c r="H720" s="193"/>
      <c r="I720" s="193"/>
      <c r="J720" s="193"/>
      <c r="K720" s="194"/>
      <c r="P720" s="31"/>
    </row>
    <row r="721" spans="1:16" ht="19.899999999999999" customHeight="1" x14ac:dyDescent="0.25">
      <c r="A721" s="36">
        <v>1000</v>
      </c>
      <c r="B721" s="37" t="s">
        <v>37</v>
      </c>
      <c r="C721" s="58" t="s">
        <v>661</v>
      </c>
      <c r="D721" s="70" t="s">
        <v>662</v>
      </c>
      <c r="E721" s="78" t="str">
        <f t="shared" si="23"/>
        <v>ФАЙЛ</v>
      </c>
      <c r="F721" s="192"/>
      <c r="G721" s="193"/>
      <c r="H721" s="193"/>
      <c r="I721" s="193"/>
      <c r="J721" s="193"/>
      <c r="K721" s="194"/>
      <c r="P721" s="31"/>
    </row>
    <row r="722" spans="1:16" ht="19.899999999999999" customHeight="1" x14ac:dyDescent="0.25">
      <c r="A722" s="31"/>
      <c r="B722" s="31"/>
      <c r="C722" s="31"/>
      <c r="D722" s="40"/>
      <c r="F722" s="192"/>
      <c r="G722" s="193"/>
      <c r="H722" s="193"/>
      <c r="I722" s="193"/>
      <c r="J722" s="193"/>
      <c r="K722" s="194"/>
      <c r="P722" s="31"/>
    </row>
    <row r="723" spans="1:16" ht="19.899999999999999" customHeight="1" x14ac:dyDescent="0.25">
      <c r="A723" s="31"/>
      <c r="B723" s="31"/>
      <c r="C723" s="31"/>
      <c r="D723" s="40"/>
      <c r="F723" s="192"/>
      <c r="G723" s="193"/>
      <c r="H723" s="193"/>
      <c r="I723" s="193"/>
      <c r="J723" s="193"/>
      <c r="K723" s="194"/>
      <c r="P723" s="31"/>
    </row>
    <row r="724" spans="1:16" ht="19.899999999999999" customHeight="1" x14ac:dyDescent="0.25">
      <c r="A724" s="31"/>
      <c r="B724" s="31"/>
      <c r="C724" s="31"/>
      <c r="D724" s="40"/>
      <c r="F724" s="195"/>
      <c r="G724" s="196"/>
      <c r="H724" s="196"/>
      <c r="I724" s="196"/>
      <c r="J724" s="196"/>
      <c r="K724" s="197"/>
      <c r="P724" s="31"/>
    </row>
    <row r="725" spans="1:16" ht="19.899999999999999" customHeight="1" x14ac:dyDescent="0.25">
      <c r="A725" s="31"/>
      <c r="B725" s="31"/>
      <c r="C725" s="31"/>
      <c r="D725" s="40"/>
      <c r="P725" s="31"/>
    </row>
    <row r="726" spans="1:16" ht="19.899999999999999" customHeight="1" x14ac:dyDescent="0.25">
      <c r="A726" s="31"/>
      <c r="B726" s="80"/>
      <c r="C726" s="80"/>
      <c r="D726" s="80"/>
      <c r="E726" s="80"/>
      <c r="F726" s="80"/>
      <c r="G726" s="80"/>
      <c r="L726" s="33"/>
      <c r="M726" s="101"/>
    </row>
    <row r="727" spans="1:16" ht="19.899999999999999" customHeight="1" x14ac:dyDescent="0.25">
      <c r="A727" s="144" t="s">
        <v>996</v>
      </c>
      <c r="B727" s="145"/>
      <c r="C727" s="145"/>
      <c r="D727" s="145"/>
      <c r="E727" s="145"/>
      <c r="F727" s="146"/>
      <c r="G727" s="147"/>
      <c r="H727" s="147"/>
      <c r="I727" s="147"/>
      <c r="J727" s="148"/>
      <c r="K727" s="80"/>
      <c r="P727" s="33"/>
    </row>
    <row r="728" spans="1:16" ht="19.899999999999999" customHeight="1" x14ac:dyDescent="0.25">
      <c r="A728" s="27" t="s">
        <v>45</v>
      </c>
      <c r="B728" s="27" t="s">
        <v>44</v>
      </c>
      <c r="C728" s="27" t="s">
        <v>19</v>
      </c>
      <c r="D728" s="27" t="s">
        <v>18</v>
      </c>
      <c r="E728" s="10" t="s">
        <v>887</v>
      </c>
      <c r="F728" s="150"/>
      <c r="G728" s="150"/>
      <c r="H728" s="150"/>
      <c r="I728" s="150"/>
      <c r="J728" s="151"/>
      <c r="K728" s="80"/>
      <c r="P728" s="33"/>
    </row>
    <row r="729" spans="1:16" ht="19.899999999999999" customHeight="1" x14ac:dyDescent="0.25">
      <c r="A729" s="117">
        <v>600</v>
      </c>
      <c r="B729" s="79" t="s">
        <v>37</v>
      </c>
      <c r="C729" s="77" t="s">
        <v>871</v>
      </c>
      <c r="D729" s="76" t="s">
        <v>870</v>
      </c>
      <c r="E729" s="99" t="str">
        <f>HYPERLINK("48.Рейки изоляторов тип B"&amp;"/"&amp;C729&amp;" "&amp;D729&amp;".STEP","ФАЙЛ")</f>
        <v>ФАЙЛ</v>
      </c>
      <c r="F729" s="150"/>
      <c r="G729" s="150"/>
      <c r="H729" s="150"/>
      <c r="I729" s="150"/>
      <c r="J729" s="151"/>
      <c r="K729" s="80"/>
      <c r="P729" s="31"/>
    </row>
    <row r="730" spans="1:16" ht="19.899999999999999" customHeight="1" x14ac:dyDescent="0.25">
      <c r="A730" s="117">
        <v>800</v>
      </c>
      <c r="B730" s="79" t="s">
        <v>37</v>
      </c>
      <c r="C730" s="77" t="s">
        <v>880</v>
      </c>
      <c r="D730" s="76" t="s">
        <v>882</v>
      </c>
      <c r="E730" s="99" t="str">
        <f>HYPERLINK("48.Рейки изоляторов тип B"&amp;"/"&amp;C730&amp;" "&amp;D730&amp;".STEP","ФАЙЛ")</f>
        <v>ФАЙЛ</v>
      </c>
      <c r="F730" s="150"/>
      <c r="G730" s="150"/>
      <c r="H730" s="150"/>
      <c r="I730" s="150"/>
      <c r="J730" s="151"/>
      <c r="K730" s="80"/>
      <c r="P730" s="31"/>
    </row>
    <row r="731" spans="1:16" ht="19.899999999999999" customHeight="1" x14ac:dyDescent="0.25">
      <c r="A731" s="117">
        <v>1000</v>
      </c>
      <c r="B731" s="79" t="s">
        <v>37</v>
      </c>
      <c r="C731" s="77" t="s">
        <v>881</v>
      </c>
      <c r="D731" s="76" t="s">
        <v>883</v>
      </c>
      <c r="E731" s="96" t="str">
        <f>HYPERLINK("48.Рейки изоляторов тип B"&amp;"/"&amp;C731&amp;" "&amp;D731&amp;".STEP","ФАЙЛ")</f>
        <v>ФАЙЛ</v>
      </c>
      <c r="F731" s="150"/>
      <c r="G731" s="150"/>
      <c r="H731" s="150"/>
      <c r="I731" s="150"/>
      <c r="J731" s="151"/>
      <c r="K731" s="80"/>
      <c r="P731" s="31"/>
    </row>
    <row r="732" spans="1:16" ht="19.899999999999999" customHeight="1" x14ac:dyDescent="0.25">
      <c r="F732" s="149"/>
      <c r="G732" s="150"/>
      <c r="H732" s="150"/>
      <c r="I732" s="150"/>
      <c r="J732" s="151"/>
      <c r="K732" s="80"/>
      <c r="P732" s="31"/>
    </row>
    <row r="733" spans="1:16" s="31" customFormat="1" ht="19.899999999999999" customHeight="1" x14ac:dyDescent="0.25">
      <c r="F733" s="149"/>
      <c r="G733" s="150"/>
      <c r="H733" s="150"/>
      <c r="I733" s="150"/>
      <c r="J733" s="151"/>
      <c r="K733" s="98"/>
    </row>
    <row r="734" spans="1:16" s="31" customFormat="1" ht="19.899999999999999" customHeight="1" x14ac:dyDescent="0.25">
      <c r="F734" s="149"/>
      <c r="G734" s="150"/>
      <c r="H734" s="150"/>
      <c r="I734" s="150"/>
      <c r="J734" s="151"/>
      <c r="K734" s="98"/>
    </row>
    <row r="735" spans="1:16" s="31" customFormat="1" ht="19.899999999999999" customHeight="1" x14ac:dyDescent="0.25">
      <c r="F735" s="152"/>
      <c r="G735" s="153"/>
      <c r="H735" s="153"/>
      <c r="I735" s="153"/>
      <c r="J735" s="154"/>
      <c r="K735" s="98"/>
    </row>
    <row r="736" spans="1:16" ht="19.899999999999999" customHeight="1" x14ac:dyDescent="0.25">
      <c r="F736" s="80"/>
      <c r="G736" s="80"/>
      <c r="H736" s="80"/>
      <c r="I736" s="80"/>
      <c r="P736" s="31"/>
    </row>
    <row r="737" spans="1:16" ht="19.899999999999999" customHeight="1" x14ac:dyDescent="0.25">
      <c r="F737" s="80"/>
      <c r="G737" s="80"/>
      <c r="H737" s="80"/>
      <c r="I737" s="80"/>
      <c r="J737" s="80"/>
      <c r="K737" s="80"/>
      <c r="P737" s="33"/>
    </row>
    <row r="738" spans="1:16" ht="19.899999999999999" customHeight="1" x14ac:dyDescent="0.25">
      <c r="A738" s="144" t="s">
        <v>997</v>
      </c>
      <c r="B738" s="145"/>
      <c r="C738" s="145"/>
      <c r="D738" s="145"/>
      <c r="E738" s="145"/>
      <c r="F738" s="146"/>
      <c r="G738" s="147"/>
      <c r="H738" s="147"/>
      <c r="I738" s="147"/>
      <c r="J738" s="147"/>
      <c r="K738" s="147"/>
      <c r="L738" s="147"/>
      <c r="M738" s="148"/>
      <c r="P738" s="33"/>
    </row>
    <row r="739" spans="1:16" ht="19.899999999999999" customHeight="1" x14ac:dyDescent="0.25">
      <c r="A739" s="27" t="s">
        <v>45</v>
      </c>
      <c r="B739" s="27" t="s">
        <v>44</v>
      </c>
      <c r="C739" s="27" t="s">
        <v>19</v>
      </c>
      <c r="D739" s="119" t="s">
        <v>18</v>
      </c>
      <c r="E739" s="50" t="s">
        <v>887</v>
      </c>
      <c r="F739" s="149"/>
      <c r="G739" s="150"/>
      <c r="H739" s="150"/>
      <c r="I739" s="150"/>
      <c r="J739" s="150"/>
      <c r="K739" s="150"/>
      <c r="L739" s="150"/>
      <c r="M739" s="151"/>
      <c r="P739" s="33"/>
    </row>
    <row r="740" spans="1:16" ht="19.899999999999999" customHeight="1" x14ac:dyDescent="0.25">
      <c r="A740" s="87">
        <v>400</v>
      </c>
      <c r="B740" s="79" t="s">
        <v>37</v>
      </c>
      <c r="C740" s="77" t="s">
        <v>986</v>
      </c>
      <c r="D740" s="76" t="s">
        <v>876</v>
      </c>
      <c r="E740" s="118" t="str">
        <f>HYPERLINK("49.Рейки монтажные тип B"&amp;"/"&amp;C740&amp;" "&amp;D740&amp;".STEP","ФАЙЛ")</f>
        <v>ФАЙЛ</v>
      </c>
      <c r="F740" s="149"/>
      <c r="G740" s="150"/>
      <c r="H740" s="150"/>
      <c r="I740" s="150"/>
      <c r="J740" s="150"/>
      <c r="K740" s="150"/>
      <c r="L740" s="150"/>
      <c r="M740" s="151"/>
      <c r="P740" s="33"/>
    </row>
    <row r="741" spans="1:16" ht="19.899999999999999" customHeight="1" x14ac:dyDescent="0.25">
      <c r="A741" s="87">
        <v>600</v>
      </c>
      <c r="B741" s="79" t="s">
        <v>37</v>
      </c>
      <c r="C741" s="77" t="s">
        <v>988</v>
      </c>
      <c r="D741" s="76" t="s">
        <v>877</v>
      </c>
      <c r="E741" s="118" t="str">
        <f>HYPERLINK("49.Рейки монтажные тип B"&amp;"/"&amp;C741&amp;" "&amp;D741&amp;".STEP","ФАЙЛ")</f>
        <v>ФАЙЛ</v>
      </c>
      <c r="F741" s="149"/>
      <c r="G741" s="150"/>
      <c r="H741" s="150"/>
      <c r="I741" s="150"/>
      <c r="J741" s="150"/>
      <c r="K741" s="150"/>
      <c r="L741" s="150"/>
      <c r="M741" s="151"/>
      <c r="P741" s="31"/>
    </row>
    <row r="742" spans="1:16" ht="19.899999999999999" customHeight="1" x14ac:dyDescent="0.25">
      <c r="A742" s="87">
        <v>800</v>
      </c>
      <c r="B742" s="79" t="s">
        <v>37</v>
      </c>
      <c r="C742" s="77" t="s">
        <v>987</v>
      </c>
      <c r="D742" s="76" t="s">
        <v>878</v>
      </c>
      <c r="E742" s="118" t="str">
        <f>HYPERLINK("49.Рейки монтажные тип B"&amp;"/"&amp;C742&amp;" "&amp;D742&amp;".STEP","ФАЙЛ")</f>
        <v>ФАЙЛ</v>
      </c>
      <c r="F742" s="149"/>
      <c r="G742" s="150"/>
      <c r="H742" s="150"/>
      <c r="I742" s="150"/>
      <c r="J742" s="150"/>
      <c r="K742" s="150"/>
      <c r="L742" s="150"/>
      <c r="M742" s="151"/>
      <c r="P742" s="31"/>
    </row>
    <row r="743" spans="1:16" ht="19.899999999999999" customHeight="1" x14ac:dyDescent="0.25">
      <c r="A743" s="87">
        <v>1000</v>
      </c>
      <c r="B743" s="79" t="s">
        <v>37</v>
      </c>
      <c r="C743" s="77" t="s">
        <v>989</v>
      </c>
      <c r="D743" s="76" t="s">
        <v>879</v>
      </c>
      <c r="E743" s="118" t="str">
        <f>HYPERLINK("49.Рейки монтажные тип B"&amp;"/"&amp;C743&amp;" "&amp;D743&amp;".STEP","ФАЙЛ")</f>
        <v>ФАЙЛ</v>
      </c>
      <c r="F743" s="149"/>
      <c r="G743" s="150"/>
      <c r="H743" s="150"/>
      <c r="I743" s="150"/>
      <c r="J743" s="150"/>
      <c r="K743" s="150"/>
      <c r="L743" s="150"/>
      <c r="M743" s="151"/>
      <c r="P743" s="31"/>
    </row>
    <row r="744" spans="1:16" ht="19.899999999999999" customHeight="1" x14ac:dyDescent="0.25">
      <c r="F744" s="149"/>
      <c r="G744" s="150"/>
      <c r="H744" s="150"/>
      <c r="I744" s="150"/>
      <c r="J744" s="150"/>
      <c r="K744" s="150"/>
      <c r="L744" s="150"/>
      <c r="M744" s="151"/>
      <c r="P744" s="31"/>
    </row>
    <row r="745" spans="1:16" s="31" customFormat="1" ht="19.899999999999999" customHeight="1" x14ac:dyDescent="0.25">
      <c r="F745" s="152"/>
      <c r="G745" s="153"/>
      <c r="H745" s="153"/>
      <c r="I745" s="153"/>
      <c r="J745" s="153"/>
      <c r="K745" s="153"/>
      <c r="L745" s="153"/>
      <c r="M745" s="154"/>
    </row>
    <row r="746" spans="1:16" s="31" customFormat="1" ht="19.899999999999999" customHeight="1" x14ac:dyDescent="0.25"/>
    <row r="747" spans="1:16" ht="19.899999999999999" customHeight="1" x14ac:dyDescent="0.25">
      <c r="F747" s="80"/>
      <c r="G747" s="80"/>
      <c r="H747" s="80"/>
      <c r="I747" s="80"/>
      <c r="J747" s="80"/>
      <c r="P747" s="33"/>
    </row>
    <row r="748" spans="1:16" ht="19.899999999999999" customHeight="1" x14ac:dyDescent="0.25">
      <c r="A748" s="144" t="s">
        <v>998</v>
      </c>
      <c r="B748" s="145"/>
      <c r="C748" s="145"/>
      <c r="D748" s="145"/>
      <c r="E748" s="145"/>
      <c r="F748" s="146"/>
      <c r="G748" s="147"/>
      <c r="H748" s="147"/>
      <c r="I748" s="147"/>
      <c r="J748" s="147"/>
      <c r="K748" s="148"/>
      <c r="P748" s="33"/>
    </row>
    <row r="749" spans="1:16" ht="19.899999999999999" customHeight="1" x14ac:dyDescent="0.25">
      <c r="A749" s="27" t="s">
        <v>45</v>
      </c>
      <c r="B749" s="27" t="s">
        <v>44</v>
      </c>
      <c r="C749" s="27" t="s">
        <v>19</v>
      </c>
      <c r="D749" s="119" t="s">
        <v>18</v>
      </c>
      <c r="E749" s="50" t="s">
        <v>887</v>
      </c>
      <c r="F749" s="149"/>
      <c r="G749" s="150"/>
      <c r="H749" s="150"/>
      <c r="I749" s="150"/>
      <c r="J749" s="150"/>
      <c r="K749" s="151"/>
      <c r="P749" s="33"/>
    </row>
    <row r="750" spans="1:16" ht="19.899999999999999" customHeight="1" x14ac:dyDescent="0.25">
      <c r="A750" s="87">
        <v>400</v>
      </c>
      <c r="B750" s="79" t="s">
        <v>37</v>
      </c>
      <c r="C750" s="77" t="s">
        <v>990</v>
      </c>
      <c r="D750" s="76" t="s">
        <v>872</v>
      </c>
      <c r="E750" s="118" t="str">
        <f>HYPERLINK("50.Рейки основания тип B"&amp;"/"&amp;C750&amp;" "&amp;D750&amp;".STEP","ФАЙЛ")</f>
        <v>ФАЙЛ</v>
      </c>
      <c r="F750" s="149"/>
      <c r="G750" s="150"/>
      <c r="H750" s="150"/>
      <c r="I750" s="150"/>
      <c r="J750" s="150"/>
      <c r="K750" s="151"/>
      <c r="P750" s="33"/>
    </row>
    <row r="751" spans="1:16" ht="19.899999999999999" customHeight="1" x14ac:dyDescent="0.25">
      <c r="A751" s="87">
        <v>600</v>
      </c>
      <c r="B751" s="79" t="s">
        <v>37</v>
      </c>
      <c r="C751" s="77" t="s">
        <v>993</v>
      </c>
      <c r="D751" s="76" t="s">
        <v>873</v>
      </c>
      <c r="E751" s="118" t="str">
        <f>HYPERLINK("50.Рейки основания тип B"&amp;"/"&amp;C751&amp;" "&amp;D751&amp;".STEP","ФАЙЛ")</f>
        <v>ФАЙЛ</v>
      </c>
      <c r="F751" s="149"/>
      <c r="G751" s="150"/>
      <c r="H751" s="150"/>
      <c r="I751" s="150"/>
      <c r="J751" s="150"/>
      <c r="K751" s="151"/>
    </row>
    <row r="752" spans="1:16" ht="19.899999999999999" customHeight="1" x14ac:dyDescent="0.25">
      <c r="A752" s="87">
        <v>800</v>
      </c>
      <c r="B752" s="79" t="s">
        <v>37</v>
      </c>
      <c r="C752" s="77" t="s">
        <v>992</v>
      </c>
      <c r="D752" s="76" t="s">
        <v>874</v>
      </c>
      <c r="E752" s="118" t="str">
        <f>HYPERLINK("50.Рейки основания тип B"&amp;"/"&amp;C752&amp;" "&amp;D752&amp;".STEP","ФАЙЛ")</f>
        <v>ФАЙЛ</v>
      </c>
      <c r="F752" s="149"/>
      <c r="G752" s="150"/>
      <c r="H752" s="150"/>
      <c r="I752" s="150"/>
      <c r="J752" s="150"/>
      <c r="K752" s="151"/>
    </row>
    <row r="753" spans="1:11" ht="19.899999999999999" customHeight="1" x14ac:dyDescent="0.25">
      <c r="A753" s="87">
        <v>1000</v>
      </c>
      <c r="B753" s="79" t="s">
        <v>37</v>
      </c>
      <c r="C753" s="77" t="s">
        <v>991</v>
      </c>
      <c r="D753" s="76" t="s">
        <v>875</v>
      </c>
      <c r="E753" s="118" t="str">
        <f>HYPERLINK("50.Рейки основания тип B"&amp;"/"&amp;C753&amp;" "&amp;D753&amp;".STEP","ФАЙЛ")</f>
        <v>ФАЙЛ</v>
      </c>
      <c r="F753" s="149"/>
      <c r="G753" s="150"/>
      <c r="H753" s="150"/>
      <c r="I753" s="150"/>
      <c r="J753" s="150"/>
      <c r="K753" s="151"/>
    </row>
    <row r="754" spans="1:11" ht="19.899999999999999" customHeight="1" x14ac:dyDescent="0.25">
      <c r="F754" s="149"/>
      <c r="G754" s="150"/>
      <c r="H754" s="150"/>
      <c r="I754" s="150"/>
      <c r="J754" s="150"/>
      <c r="K754" s="151"/>
    </row>
    <row r="755" spans="1:11" ht="19.899999999999999" customHeight="1" x14ac:dyDescent="0.25">
      <c r="F755" s="152"/>
      <c r="G755" s="153"/>
      <c r="H755" s="153"/>
      <c r="I755" s="153"/>
      <c r="J755" s="153"/>
      <c r="K755" s="154"/>
    </row>
    <row r="758" spans="1:11" ht="19.899999999999999" customHeight="1" x14ac:dyDescent="0.25">
      <c r="A758" s="144" t="s">
        <v>1057</v>
      </c>
      <c r="B758" s="145"/>
      <c r="C758" s="145"/>
      <c r="D758" s="145"/>
      <c r="E758" s="145"/>
      <c r="F758" s="146"/>
      <c r="G758" s="147"/>
      <c r="H758" s="147"/>
      <c r="I758" s="147"/>
      <c r="J758" s="147"/>
      <c r="K758" s="148"/>
    </row>
    <row r="759" spans="1:11" ht="19.899999999999999" customHeight="1" x14ac:dyDescent="0.25">
      <c r="A759" s="27" t="s">
        <v>82</v>
      </c>
      <c r="B759" s="27" t="s">
        <v>45</v>
      </c>
      <c r="C759" s="27" t="s">
        <v>19</v>
      </c>
      <c r="D759" s="119" t="s">
        <v>18</v>
      </c>
      <c r="E759" s="50" t="s">
        <v>887</v>
      </c>
      <c r="F759" s="149"/>
      <c r="G759" s="150"/>
      <c r="H759" s="150"/>
      <c r="I759" s="150"/>
      <c r="J759" s="150"/>
      <c r="K759" s="151"/>
    </row>
    <row r="760" spans="1:11" ht="19.899999999999999" customHeight="1" x14ac:dyDescent="0.25">
      <c r="A760" s="122">
        <v>1800</v>
      </c>
      <c r="B760" s="117">
        <v>400</v>
      </c>
      <c r="C760" s="77" t="s">
        <v>1033</v>
      </c>
      <c r="D760" s="76" t="s">
        <v>1034</v>
      </c>
      <c r="E760" s="118" t="str">
        <f>HYPERLINK("51.Рама для пластронов"&amp;"/"&amp;C760&amp;" "&amp;D760&amp;".STEP","ФАЙЛ")</f>
        <v>ФАЙЛ</v>
      </c>
      <c r="F760" s="149"/>
      <c r="G760" s="150"/>
      <c r="H760" s="150"/>
      <c r="I760" s="150"/>
      <c r="J760" s="150"/>
      <c r="K760" s="151"/>
    </row>
    <row r="761" spans="1:11" ht="19.899999999999999" customHeight="1" x14ac:dyDescent="0.25">
      <c r="A761" s="87">
        <v>1800</v>
      </c>
      <c r="B761" s="117">
        <v>600</v>
      </c>
      <c r="C761" s="77" t="s">
        <v>1035</v>
      </c>
      <c r="D761" s="76" t="s">
        <v>1036</v>
      </c>
      <c r="E761" s="118" t="str">
        <f t="shared" ref="E761:E771" si="24">HYPERLINK("51.Рама для пластронов"&amp;"/"&amp;C761&amp;" "&amp;D761&amp;".STEP","ФАЙЛ")</f>
        <v>ФАЙЛ</v>
      </c>
      <c r="F761" s="149"/>
      <c r="G761" s="150"/>
      <c r="H761" s="150"/>
      <c r="I761" s="150"/>
      <c r="J761" s="150"/>
      <c r="K761" s="151"/>
    </row>
    <row r="762" spans="1:11" ht="19.899999999999999" customHeight="1" x14ac:dyDescent="0.25">
      <c r="A762" s="87">
        <v>1800</v>
      </c>
      <c r="B762" s="117">
        <v>800</v>
      </c>
      <c r="C762" s="77" t="s">
        <v>1037</v>
      </c>
      <c r="D762" s="76" t="s">
        <v>1038</v>
      </c>
      <c r="E762" s="118" t="str">
        <f t="shared" si="24"/>
        <v>ФАЙЛ</v>
      </c>
      <c r="F762" s="149"/>
      <c r="G762" s="150"/>
      <c r="H762" s="150"/>
      <c r="I762" s="150"/>
      <c r="J762" s="150"/>
      <c r="K762" s="151"/>
    </row>
    <row r="763" spans="1:11" ht="19.899999999999999" customHeight="1" x14ac:dyDescent="0.25">
      <c r="A763" s="87">
        <v>1800</v>
      </c>
      <c r="B763" s="117">
        <v>1000</v>
      </c>
      <c r="C763" s="77" t="s">
        <v>1039</v>
      </c>
      <c r="D763" s="76" t="s">
        <v>1040</v>
      </c>
      <c r="E763" s="118" t="str">
        <f t="shared" si="24"/>
        <v>ФАЙЛ</v>
      </c>
      <c r="F763" s="149"/>
      <c r="G763" s="150"/>
      <c r="H763" s="150"/>
      <c r="I763" s="150"/>
      <c r="J763" s="150"/>
      <c r="K763" s="151"/>
    </row>
    <row r="764" spans="1:11" ht="19.899999999999999" customHeight="1" x14ac:dyDescent="0.25">
      <c r="A764" s="87">
        <v>2000</v>
      </c>
      <c r="B764" s="117">
        <v>400</v>
      </c>
      <c r="C764" s="77" t="s">
        <v>1041</v>
      </c>
      <c r="D764" s="76" t="s">
        <v>1042</v>
      </c>
      <c r="E764" s="118" t="str">
        <f t="shared" si="24"/>
        <v>ФАЙЛ</v>
      </c>
      <c r="F764" s="149"/>
      <c r="G764" s="150"/>
      <c r="H764" s="150"/>
      <c r="I764" s="150"/>
      <c r="J764" s="150"/>
      <c r="K764" s="151"/>
    </row>
    <row r="765" spans="1:11" ht="19.899999999999999" customHeight="1" x14ac:dyDescent="0.25">
      <c r="A765" s="87">
        <v>2000</v>
      </c>
      <c r="B765" s="117">
        <v>600</v>
      </c>
      <c r="C765" s="77" t="s">
        <v>1043</v>
      </c>
      <c r="D765" s="76" t="s">
        <v>1044</v>
      </c>
      <c r="E765" s="118" t="str">
        <f t="shared" si="24"/>
        <v>ФАЙЛ</v>
      </c>
      <c r="F765" s="149"/>
      <c r="G765" s="150"/>
      <c r="H765" s="150"/>
      <c r="I765" s="150"/>
      <c r="J765" s="150"/>
      <c r="K765" s="151"/>
    </row>
    <row r="766" spans="1:11" ht="19.899999999999999" customHeight="1" x14ac:dyDescent="0.25">
      <c r="A766" s="87">
        <v>2000</v>
      </c>
      <c r="B766" s="117">
        <v>800</v>
      </c>
      <c r="C766" s="77" t="s">
        <v>1045</v>
      </c>
      <c r="D766" s="76" t="s">
        <v>1046</v>
      </c>
      <c r="E766" s="118" t="str">
        <f t="shared" si="24"/>
        <v>ФАЙЛ</v>
      </c>
      <c r="F766" s="149"/>
      <c r="G766" s="150"/>
      <c r="H766" s="150"/>
      <c r="I766" s="150"/>
      <c r="J766" s="150"/>
      <c r="K766" s="151"/>
    </row>
    <row r="767" spans="1:11" ht="19.899999999999999" customHeight="1" x14ac:dyDescent="0.25">
      <c r="A767" s="87">
        <v>2000</v>
      </c>
      <c r="B767" s="117">
        <v>1000</v>
      </c>
      <c r="C767" s="77" t="s">
        <v>1047</v>
      </c>
      <c r="D767" s="76" t="s">
        <v>1048</v>
      </c>
      <c r="E767" s="118" t="str">
        <f t="shared" si="24"/>
        <v>ФАЙЛ</v>
      </c>
      <c r="F767" s="149"/>
      <c r="G767" s="150"/>
      <c r="H767" s="150"/>
      <c r="I767" s="150"/>
      <c r="J767" s="150"/>
      <c r="K767" s="151"/>
    </row>
    <row r="768" spans="1:11" ht="19.899999999999999" customHeight="1" x14ac:dyDescent="0.25">
      <c r="A768" s="87">
        <v>2200</v>
      </c>
      <c r="B768" s="117">
        <v>400</v>
      </c>
      <c r="C768" s="77" t="s">
        <v>1049</v>
      </c>
      <c r="D768" s="76" t="s">
        <v>1050</v>
      </c>
      <c r="E768" s="118" t="str">
        <f t="shared" si="24"/>
        <v>ФАЙЛ</v>
      </c>
      <c r="F768" s="149"/>
      <c r="G768" s="150"/>
      <c r="H768" s="150"/>
      <c r="I768" s="150"/>
      <c r="J768" s="150"/>
      <c r="K768" s="151"/>
    </row>
    <row r="769" spans="1:11" ht="19.899999999999999" customHeight="1" x14ac:dyDescent="0.25">
      <c r="A769" s="87">
        <v>2200</v>
      </c>
      <c r="B769" s="117">
        <v>600</v>
      </c>
      <c r="C769" s="77" t="s">
        <v>1051</v>
      </c>
      <c r="D769" s="76" t="s">
        <v>1052</v>
      </c>
      <c r="E769" s="118" t="str">
        <f t="shared" si="24"/>
        <v>ФАЙЛ</v>
      </c>
      <c r="F769" s="152"/>
      <c r="G769" s="153"/>
      <c r="H769" s="153"/>
      <c r="I769" s="153"/>
      <c r="J769" s="153"/>
      <c r="K769" s="154"/>
    </row>
    <row r="770" spans="1:11" ht="19.899999999999999" customHeight="1" x14ac:dyDescent="0.25">
      <c r="A770" s="87">
        <v>2200</v>
      </c>
      <c r="B770" s="117">
        <v>800</v>
      </c>
      <c r="C770" s="77" t="s">
        <v>1053</v>
      </c>
      <c r="D770" s="76" t="s">
        <v>1054</v>
      </c>
      <c r="E770" s="118" t="str">
        <f t="shared" si="24"/>
        <v>ФАЙЛ</v>
      </c>
    </row>
    <row r="771" spans="1:11" ht="19.899999999999999" customHeight="1" x14ac:dyDescent="0.25">
      <c r="A771" s="87">
        <v>2200</v>
      </c>
      <c r="B771" s="117">
        <v>1000</v>
      </c>
      <c r="C771" s="77" t="s">
        <v>1055</v>
      </c>
      <c r="D771" s="76" t="s">
        <v>1056</v>
      </c>
      <c r="E771" s="118" t="str">
        <f t="shared" si="24"/>
        <v>ФАЙЛ</v>
      </c>
    </row>
    <row r="774" spans="1:11" ht="19.899999999999999" customHeight="1" x14ac:dyDescent="0.25">
      <c r="A774" s="144" t="s">
        <v>1058</v>
      </c>
      <c r="B774" s="145"/>
      <c r="C774" s="145"/>
      <c r="D774" s="145"/>
      <c r="E774" s="145"/>
      <c r="F774" s="146"/>
      <c r="G774" s="147"/>
      <c r="H774" s="147"/>
      <c r="I774" s="148"/>
    </row>
    <row r="775" spans="1:11" ht="19.899999999999999" customHeight="1" x14ac:dyDescent="0.25">
      <c r="A775" s="27" t="s">
        <v>82</v>
      </c>
      <c r="B775" s="27" t="s">
        <v>45</v>
      </c>
      <c r="C775" s="27" t="s">
        <v>19</v>
      </c>
      <c r="D775" s="119" t="s">
        <v>18</v>
      </c>
      <c r="E775" s="50" t="s">
        <v>887</v>
      </c>
      <c r="F775" s="149"/>
      <c r="G775" s="150"/>
      <c r="H775" s="150"/>
      <c r="I775" s="151"/>
    </row>
    <row r="776" spans="1:11" ht="19.899999999999999" customHeight="1" x14ac:dyDescent="0.25">
      <c r="A776" s="122">
        <v>2000</v>
      </c>
      <c r="B776" s="123">
        <v>400</v>
      </c>
      <c r="C776" s="55" t="s">
        <v>1059</v>
      </c>
      <c r="D776" s="127" t="s">
        <v>1064</v>
      </c>
      <c r="E776" s="126" t="str">
        <f>HYPERLINK("52.Двери металлические"&amp;"/"&amp;C776&amp;" "&amp;D776&amp;".STEP","ФАЙЛ")</f>
        <v>ФАЙЛ</v>
      </c>
      <c r="F776" s="149"/>
      <c r="G776" s="150"/>
      <c r="H776" s="150"/>
      <c r="I776" s="151"/>
    </row>
    <row r="777" spans="1:11" ht="19.899999999999999" customHeight="1" x14ac:dyDescent="0.25">
      <c r="A777" s="87">
        <v>2000</v>
      </c>
      <c r="B777" s="117">
        <v>600</v>
      </c>
      <c r="C777" s="77" t="s">
        <v>1061</v>
      </c>
      <c r="D777" s="128" t="s">
        <v>1065</v>
      </c>
      <c r="E777" s="126" t="str">
        <f t="shared" ref="E777:E780" si="25">HYPERLINK("52.Двери металлические"&amp;"/"&amp;C777&amp;" "&amp;D777&amp;".STEP","ФАЙЛ")</f>
        <v>ФАЙЛ</v>
      </c>
      <c r="F777" s="149"/>
      <c r="G777" s="150"/>
      <c r="H777" s="150"/>
      <c r="I777" s="151"/>
    </row>
    <row r="778" spans="1:11" ht="19.5" customHeight="1" x14ac:dyDescent="0.25">
      <c r="A778" s="87">
        <v>2000</v>
      </c>
      <c r="B778" s="117">
        <v>800</v>
      </c>
      <c r="C778" s="77" t="s">
        <v>1060</v>
      </c>
      <c r="D778" s="128" t="s">
        <v>1066</v>
      </c>
      <c r="E778" s="126" t="str">
        <f t="shared" si="25"/>
        <v>ФАЙЛ</v>
      </c>
      <c r="F778" s="149"/>
      <c r="G778" s="150"/>
      <c r="H778" s="150"/>
      <c r="I778" s="151"/>
    </row>
    <row r="779" spans="1:11" ht="19.899999999999999" customHeight="1" x14ac:dyDescent="0.25">
      <c r="A779" s="87">
        <v>2000</v>
      </c>
      <c r="B779" s="117">
        <v>600</v>
      </c>
      <c r="C779" s="77" t="s">
        <v>1062</v>
      </c>
      <c r="D779" s="128" t="s">
        <v>1067</v>
      </c>
      <c r="E779" s="126" t="str">
        <f t="shared" si="25"/>
        <v>ФАЙЛ</v>
      </c>
      <c r="F779" s="149"/>
      <c r="G779" s="150"/>
      <c r="H779" s="150"/>
      <c r="I779" s="151"/>
    </row>
    <row r="780" spans="1:11" ht="19.5" customHeight="1" x14ac:dyDescent="0.25">
      <c r="A780" s="124">
        <v>2000</v>
      </c>
      <c r="B780" s="125">
        <v>800</v>
      </c>
      <c r="C780" s="58" t="s">
        <v>1063</v>
      </c>
      <c r="D780" s="129" t="s">
        <v>1068</v>
      </c>
      <c r="E780" s="126" t="str">
        <f t="shared" si="25"/>
        <v>ФАЙЛ</v>
      </c>
      <c r="F780" s="149"/>
      <c r="G780" s="150"/>
      <c r="H780" s="150"/>
      <c r="I780" s="151"/>
    </row>
    <row r="781" spans="1:11" ht="19.899999999999999" customHeight="1" x14ac:dyDescent="0.25">
      <c r="F781" s="149"/>
      <c r="G781" s="150"/>
      <c r="H781" s="150"/>
      <c r="I781" s="151"/>
    </row>
    <row r="782" spans="1:11" ht="19.899999999999999" customHeight="1" x14ac:dyDescent="0.25">
      <c r="F782" s="149"/>
      <c r="G782" s="150"/>
      <c r="H782" s="150"/>
      <c r="I782" s="151"/>
    </row>
    <row r="783" spans="1:11" ht="19.899999999999999" customHeight="1" x14ac:dyDescent="0.25">
      <c r="F783" s="149"/>
      <c r="G783" s="150"/>
      <c r="H783" s="150"/>
      <c r="I783" s="151"/>
    </row>
    <row r="784" spans="1:11" ht="19.899999999999999" customHeight="1" x14ac:dyDescent="0.25">
      <c r="F784" s="149"/>
      <c r="G784" s="150"/>
      <c r="H784" s="150"/>
      <c r="I784" s="151"/>
    </row>
    <row r="785" spans="1:9" ht="19.899999999999999" customHeight="1" x14ac:dyDescent="0.25">
      <c r="F785" s="149"/>
      <c r="G785" s="150"/>
      <c r="H785" s="150"/>
      <c r="I785" s="151"/>
    </row>
    <row r="786" spans="1:9" ht="19.899999999999999" customHeight="1" x14ac:dyDescent="0.25">
      <c r="F786" s="149"/>
      <c r="G786" s="150"/>
      <c r="H786" s="150"/>
      <c r="I786" s="151"/>
    </row>
    <row r="787" spans="1:9" ht="19.899999999999999" customHeight="1" x14ac:dyDescent="0.25">
      <c r="F787" s="149"/>
      <c r="G787" s="150"/>
      <c r="H787" s="150"/>
      <c r="I787" s="151"/>
    </row>
    <row r="788" spans="1:9" ht="19.899999999999999" customHeight="1" x14ac:dyDescent="0.25">
      <c r="F788" s="149"/>
      <c r="G788" s="150"/>
      <c r="H788" s="150"/>
      <c r="I788" s="151"/>
    </row>
    <row r="789" spans="1:9" ht="19.899999999999999" customHeight="1" x14ac:dyDescent="0.25">
      <c r="F789" s="149"/>
      <c r="G789" s="150"/>
      <c r="H789" s="150"/>
      <c r="I789" s="151"/>
    </row>
    <row r="790" spans="1:9" ht="19.899999999999999" customHeight="1" x14ac:dyDescent="0.25">
      <c r="F790" s="149"/>
      <c r="G790" s="150"/>
      <c r="H790" s="150"/>
      <c r="I790" s="151"/>
    </row>
    <row r="791" spans="1:9" ht="19.899999999999999" customHeight="1" x14ac:dyDescent="0.25">
      <c r="F791" s="152"/>
      <c r="G791" s="153"/>
      <c r="H791" s="153"/>
      <c r="I791" s="154"/>
    </row>
    <row r="794" spans="1:9" ht="19.899999999999999" customHeight="1" x14ac:dyDescent="0.25">
      <c r="A794" s="161" t="s">
        <v>1069</v>
      </c>
      <c r="B794" s="162"/>
      <c r="C794" s="162"/>
      <c r="D794" s="162"/>
      <c r="E794" s="163"/>
      <c r="F794" s="146"/>
      <c r="G794" s="147"/>
      <c r="H794" s="147"/>
      <c r="I794" s="148"/>
    </row>
    <row r="795" spans="1:9" ht="19.899999999999999" customHeight="1" x14ac:dyDescent="0.25">
      <c r="A795" s="32" t="s">
        <v>82</v>
      </c>
      <c r="B795" s="34" t="s">
        <v>45</v>
      </c>
      <c r="C795" s="34" t="s">
        <v>19</v>
      </c>
      <c r="D795" s="119" t="s">
        <v>18</v>
      </c>
      <c r="E795" s="50" t="s">
        <v>887</v>
      </c>
      <c r="F795" s="149"/>
      <c r="G795" s="150"/>
      <c r="H795" s="150"/>
      <c r="I795" s="151"/>
    </row>
    <row r="796" spans="1:9" ht="19.899999999999999" customHeight="1" x14ac:dyDescent="0.25">
      <c r="A796" s="79" t="s">
        <v>37</v>
      </c>
      <c r="B796" s="79" t="s">
        <v>37</v>
      </c>
      <c r="C796" s="55" t="s">
        <v>1070</v>
      </c>
      <c r="D796" s="130" t="s">
        <v>1072</v>
      </c>
      <c r="E796" s="126" t="str">
        <f>HYPERLINK("52.Двери металлические"&amp;"/"&amp;C796&amp;" "&amp;D796&amp;".STEP","ФАЙЛ")</f>
        <v>ФАЙЛ</v>
      </c>
      <c r="F796" s="149"/>
      <c r="G796" s="150"/>
      <c r="H796" s="150"/>
      <c r="I796" s="151"/>
    </row>
    <row r="797" spans="1:9" ht="19.899999999999999" customHeight="1" x14ac:dyDescent="0.25">
      <c r="A797" s="37" t="s">
        <v>37</v>
      </c>
      <c r="B797" s="37" t="s">
        <v>37</v>
      </c>
      <c r="C797" s="58" t="s">
        <v>1071</v>
      </c>
      <c r="D797" s="131" t="s">
        <v>1073</v>
      </c>
      <c r="E797" s="126" t="s">
        <v>885</v>
      </c>
      <c r="F797" s="149"/>
      <c r="G797" s="150"/>
      <c r="H797" s="150"/>
      <c r="I797" s="151"/>
    </row>
    <row r="798" spans="1:9" ht="19.899999999999999" customHeight="1" x14ac:dyDescent="0.25">
      <c r="C798" s="55"/>
      <c r="D798" s="132"/>
      <c r="E798" s="113"/>
      <c r="F798" s="149"/>
      <c r="G798" s="150"/>
      <c r="H798" s="150"/>
      <c r="I798" s="151"/>
    </row>
    <row r="799" spans="1:9" ht="19.899999999999999" customHeight="1" x14ac:dyDescent="0.25">
      <c r="F799" s="149"/>
      <c r="G799" s="150"/>
      <c r="H799" s="150"/>
      <c r="I799" s="151"/>
    </row>
    <row r="800" spans="1:9" ht="19.899999999999999" customHeight="1" x14ac:dyDescent="0.25">
      <c r="F800" s="149"/>
      <c r="G800" s="150"/>
      <c r="H800" s="150"/>
      <c r="I800" s="151"/>
    </row>
    <row r="801" spans="1:9" ht="19.899999999999999" customHeight="1" x14ac:dyDescent="0.25">
      <c r="F801" s="152"/>
      <c r="G801" s="153"/>
      <c r="H801" s="153"/>
      <c r="I801" s="154"/>
    </row>
    <row r="804" spans="1:9" ht="19.899999999999999" customHeight="1" x14ac:dyDescent="0.25">
      <c r="A804" s="161" t="s">
        <v>1078</v>
      </c>
      <c r="B804" s="162"/>
      <c r="C804" s="162"/>
      <c r="D804" s="162"/>
      <c r="E804" s="162"/>
      <c r="F804" s="146"/>
      <c r="G804" s="147"/>
      <c r="H804" s="147"/>
      <c r="I804" s="148"/>
    </row>
    <row r="805" spans="1:9" ht="19.899999999999999" customHeight="1" x14ac:dyDescent="0.25">
      <c r="A805" s="32" t="s">
        <v>82</v>
      </c>
      <c r="B805" s="34" t="s">
        <v>45</v>
      </c>
      <c r="C805" s="34" t="s">
        <v>19</v>
      </c>
      <c r="D805" s="119" t="s">
        <v>18</v>
      </c>
      <c r="E805" s="50" t="s">
        <v>887</v>
      </c>
      <c r="F805" s="149"/>
      <c r="G805" s="150"/>
      <c r="H805" s="150"/>
      <c r="I805" s="151"/>
    </row>
    <row r="806" spans="1:9" ht="19.899999999999999" customHeight="1" x14ac:dyDescent="0.25">
      <c r="A806" s="208" t="s">
        <v>37</v>
      </c>
      <c r="B806" s="208" t="s">
        <v>37</v>
      </c>
      <c r="C806" s="209" t="s">
        <v>1076</v>
      </c>
      <c r="D806" s="210" t="s">
        <v>1077</v>
      </c>
      <c r="E806" s="126" t="str">
        <f>HYPERLINK("54.Комплект вывода жгута на сплошную дверь"&amp;"/"&amp;C806&amp;" "&amp;D806&amp;".STEP","ФАЙЛ")</f>
        <v>ФАЙЛ</v>
      </c>
      <c r="F806" s="149"/>
      <c r="G806" s="150"/>
      <c r="H806" s="150"/>
      <c r="I806" s="151"/>
    </row>
    <row r="807" spans="1:9" ht="19.899999999999999" customHeight="1" x14ac:dyDescent="0.25">
      <c r="F807" s="149"/>
      <c r="G807" s="150"/>
      <c r="H807" s="150"/>
      <c r="I807" s="151"/>
    </row>
    <row r="808" spans="1:9" ht="19.899999999999999" customHeight="1" x14ac:dyDescent="0.25">
      <c r="F808" s="149"/>
      <c r="G808" s="150"/>
      <c r="H808" s="150"/>
      <c r="I808" s="151"/>
    </row>
    <row r="809" spans="1:9" ht="19.899999999999999" customHeight="1" x14ac:dyDescent="0.25">
      <c r="F809" s="149"/>
      <c r="G809" s="150"/>
      <c r="H809" s="150"/>
      <c r="I809" s="151"/>
    </row>
    <row r="810" spans="1:9" ht="19.899999999999999" customHeight="1" x14ac:dyDescent="0.25">
      <c r="F810" s="149"/>
      <c r="G810" s="150"/>
      <c r="H810" s="150"/>
      <c r="I810" s="151"/>
    </row>
    <row r="811" spans="1:9" ht="19.899999999999999" customHeight="1" x14ac:dyDescent="0.25">
      <c r="F811" s="149"/>
      <c r="G811" s="150"/>
      <c r="H811" s="150"/>
      <c r="I811" s="151"/>
    </row>
    <row r="812" spans="1:9" ht="19.899999999999999" customHeight="1" x14ac:dyDescent="0.25">
      <c r="F812" s="152"/>
      <c r="G812" s="153"/>
      <c r="H812" s="153"/>
      <c r="I812" s="154"/>
    </row>
    <row r="815" spans="1:9" ht="19.899999999999999" customHeight="1" x14ac:dyDescent="0.25">
      <c r="A815" s="161" t="s">
        <v>1079</v>
      </c>
      <c r="B815" s="162"/>
      <c r="C815" s="162"/>
      <c r="D815" s="162"/>
      <c r="E815" s="162"/>
      <c r="F815" s="146"/>
      <c r="G815" s="147"/>
      <c r="H815" s="147"/>
      <c r="I815" s="148"/>
    </row>
    <row r="816" spans="1:9" ht="19.899999999999999" customHeight="1" x14ac:dyDescent="0.25">
      <c r="A816" s="32" t="s">
        <v>82</v>
      </c>
      <c r="B816" s="34" t="s">
        <v>45</v>
      </c>
      <c r="C816" s="34" t="s">
        <v>19</v>
      </c>
      <c r="D816" s="119" t="s">
        <v>18</v>
      </c>
      <c r="E816" s="50" t="s">
        <v>887</v>
      </c>
      <c r="F816" s="149"/>
      <c r="G816" s="150"/>
      <c r="H816" s="150"/>
      <c r="I816" s="151"/>
    </row>
    <row r="817" spans="1:9" ht="19.899999999999999" customHeight="1" x14ac:dyDescent="0.25">
      <c r="A817" s="208" t="s">
        <v>37</v>
      </c>
      <c r="B817" s="208" t="s">
        <v>37</v>
      </c>
      <c r="C817" s="209" t="s">
        <v>1080</v>
      </c>
      <c r="D817" s="210" t="s">
        <v>1081</v>
      </c>
      <c r="E817" s="126" t="str">
        <f>HYPERLINK("55.Комплект пломбирования пластрона"&amp;"/"&amp;C817&amp;" "&amp;D817&amp;".STEP","ФАЙЛ")</f>
        <v>ФАЙЛ</v>
      </c>
      <c r="F817" s="149"/>
      <c r="G817" s="150"/>
      <c r="H817" s="150"/>
      <c r="I817" s="151"/>
    </row>
    <row r="818" spans="1:9" ht="19.899999999999999" customHeight="1" x14ac:dyDescent="0.25">
      <c r="F818" s="149"/>
      <c r="G818" s="150"/>
      <c r="H818" s="150"/>
      <c r="I818" s="151"/>
    </row>
    <row r="819" spans="1:9" ht="19.899999999999999" customHeight="1" x14ac:dyDescent="0.25">
      <c r="F819" s="149"/>
      <c r="G819" s="150"/>
      <c r="H819" s="150"/>
      <c r="I819" s="151"/>
    </row>
    <row r="820" spans="1:9" ht="19.899999999999999" customHeight="1" x14ac:dyDescent="0.25">
      <c r="F820" s="149"/>
      <c r="G820" s="150"/>
      <c r="H820" s="150"/>
      <c r="I820" s="151"/>
    </row>
    <row r="821" spans="1:9" ht="19.899999999999999" customHeight="1" x14ac:dyDescent="0.25">
      <c r="F821" s="149"/>
      <c r="G821" s="150"/>
      <c r="H821" s="150"/>
      <c r="I821" s="151"/>
    </row>
    <row r="822" spans="1:9" ht="19.899999999999999" customHeight="1" x14ac:dyDescent="0.25">
      <c r="F822" s="152"/>
      <c r="G822" s="153"/>
      <c r="H822" s="153"/>
      <c r="I822" s="154"/>
    </row>
  </sheetData>
  <mergeCells count="90">
    <mergeCell ref="A804:E804"/>
    <mergeCell ref="F804:I812"/>
    <mergeCell ref="A815:E815"/>
    <mergeCell ref="F815:I822"/>
    <mergeCell ref="A774:E774"/>
    <mergeCell ref="F774:I791"/>
    <mergeCell ref="A794:E794"/>
    <mergeCell ref="F794:I801"/>
    <mergeCell ref="F256:K267"/>
    <mergeCell ref="F461:K470"/>
    <mergeCell ref="F717:K724"/>
    <mergeCell ref="F601:K609"/>
    <mergeCell ref="F289:K299"/>
    <mergeCell ref="F270:K286"/>
    <mergeCell ref="F525:K533"/>
    <mergeCell ref="F545:K551"/>
    <mergeCell ref="F557:K564"/>
    <mergeCell ref="F323:K332"/>
    <mergeCell ref="F481:I486"/>
    <mergeCell ref="A430:E430"/>
    <mergeCell ref="F217:K228"/>
    <mergeCell ref="F231:K241"/>
    <mergeCell ref="F244:K253"/>
    <mergeCell ref="F748:K755"/>
    <mergeCell ref="A748:E748"/>
    <mergeCell ref="A738:E738"/>
    <mergeCell ref="A727:E727"/>
    <mergeCell ref="F727:J735"/>
    <mergeCell ref="F738:M745"/>
    <mergeCell ref="A501:E501"/>
    <mergeCell ref="A489:E489"/>
    <mergeCell ref="A481:E481"/>
    <mergeCell ref="F489:J496"/>
    <mergeCell ref="F430:K446"/>
    <mergeCell ref="F449:K458"/>
    <mergeCell ref="A163:E163"/>
    <mergeCell ref="A179:E179"/>
    <mergeCell ref="A109:D109"/>
    <mergeCell ref="B381:D383"/>
    <mergeCell ref="A289:E289"/>
    <mergeCell ref="A303:E303"/>
    <mergeCell ref="A313:E313"/>
    <mergeCell ref="A323:E323"/>
    <mergeCell ref="A335:E335"/>
    <mergeCell ref="A353:E353"/>
    <mergeCell ref="B363:E363"/>
    <mergeCell ref="A231:E231"/>
    <mergeCell ref="A244:E244"/>
    <mergeCell ref="A256:E256"/>
    <mergeCell ref="A270:E270"/>
    <mergeCell ref="A282:E282"/>
    <mergeCell ref="A195:E195"/>
    <mergeCell ref="A217:E217"/>
    <mergeCell ref="A224:E224"/>
    <mergeCell ref="A1:K1"/>
    <mergeCell ref="A33:E33"/>
    <mergeCell ref="A47:E47"/>
    <mergeCell ref="A85:E85"/>
    <mergeCell ref="A95:E95"/>
    <mergeCell ref="A29:D30"/>
    <mergeCell ref="A41:D42"/>
    <mergeCell ref="A81:D82"/>
    <mergeCell ref="A92:D92"/>
    <mergeCell ref="A3:D3"/>
    <mergeCell ref="A102:E102"/>
    <mergeCell ref="A112:E112"/>
    <mergeCell ref="A126:E126"/>
    <mergeCell ref="A449:E449"/>
    <mergeCell ref="A461:E461"/>
    <mergeCell ref="A473:E473"/>
    <mergeCell ref="F386:K399"/>
    <mergeCell ref="F473:I478"/>
    <mergeCell ref="A386:D386"/>
    <mergeCell ref="A513:E513"/>
    <mergeCell ref="A525:E525"/>
    <mergeCell ref="A545:E545"/>
    <mergeCell ref="A557:E557"/>
    <mergeCell ref="A569:E569"/>
    <mergeCell ref="A758:E758"/>
    <mergeCell ref="F758:K769"/>
    <mergeCell ref="A601:E601"/>
    <mergeCell ref="A683:E683"/>
    <mergeCell ref="A695:E695"/>
    <mergeCell ref="A709:E709"/>
    <mergeCell ref="A717:E717"/>
    <mergeCell ref="A612:E612"/>
    <mergeCell ref="A626:E626"/>
    <mergeCell ref="A661:D664"/>
    <mergeCell ref="A655:E655"/>
    <mergeCell ref="A670:E670"/>
  </mergeCells>
  <hyperlinks>
    <hyperlink ref="E35" r:id="rId1" xr:uid="{016B756B-5B01-420E-BEF8-A78D26BCAA84}"/>
    <hyperlink ref="E36" r:id="rId2" xr:uid="{CA4334D7-631E-409F-B7C0-DF174D473D53}"/>
    <hyperlink ref="E37" r:id="rId3" xr:uid="{762A05CC-62A8-415E-B151-567E674556DB}"/>
    <hyperlink ref="E38" r:id="rId4" xr:uid="{9832B348-81E9-4A4E-A00A-07F011AF6C5A}"/>
    <hyperlink ref="E39" r:id="rId5" xr:uid="{461AED45-5769-4497-974D-93FD0DF1EDD1}"/>
    <hyperlink ref="E40" r:id="rId6" xr:uid="{6051595F-AA2F-4EA6-9F6B-C8E2E4CDC179}"/>
    <hyperlink ref="E114" r:id="rId7" xr:uid="{8F55F256-B232-4011-8EB4-0BAAB6C689B0}"/>
    <hyperlink ref="E115" r:id="rId8" xr:uid="{3A4A1AF1-0F53-498D-ABF2-9B57E36B53A3}"/>
    <hyperlink ref="E116" r:id="rId9" xr:uid="{B402B263-9F47-43E1-9945-1DFE3449FD0E}"/>
    <hyperlink ref="E117" r:id="rId10" xr:uid="{737A5873-9BF2-423F-B56E-19076392C11F}"/>
    <hyperlink ref="E118" r:id="rId11" xr:uid="{279F7A41-FE53-4E53-9EAB-C97CBF8DB5F3}"/>
    <hyperlink ref="E119" r:id="rId12" xr:uid="{8A520FAE-3E1D-4B47-B9C4-B13A7DD8B19A}"/>
    <hyperlink ref="E120" r:id="rId13" xr:uid="{C1A8AF77-35AC-4651-A188-76F5192A4280}"/>
    <hyperlink ref="E121" r:id="rId14" xr:uid="{07A2F98E-4B64-411D-8533-528F48BC73ED}"/>
    <hyperlink ref="E122" r:id="rId15" xr:uid="{AB6A9254-0E12-4B30-8876-BA8BB241DAF3}"/>
    <hyperlink ref="E123" r:id="rId16" xr:uid="{FF7BDF75-5C8B-4751-BCFD-F436A3F03CD2}"/>
    <hyperlink ref="E219" r:id="rId17" xr:uid="{2E1ACCA9-C31B-40E9-83CE-A4BFD1CD3B64}"/>
    <hyperlink ref="E220" r:id="rId18" xr:uid="{46B2AA1C-4522-4DA6-9EB7-93C2750FF229}"/>
    <hyperlink ref="E221" r:id="rId19" xr:uid="{48C7D3B6-09E1-45CB-BF73-9F3B5AE12703}"/>
    <hyperlink ref="E226" r:id="rId20" xr:uid="{7A4EE1E1-36B0-4516-8875-F1EC273E6AD1}"/>
    <hyperlink ref="E227" r:id="rId21" xr:uid="{A9283453-EC13-456A-98DC-72869729D17F}"/>
    <hyperlink ref="E239" r:id="rId22" xr:uid="{3D38EA39-7712-4C7F-8B27-6C3793333391}"/>
    <hyperlink ref="E240" r:id="rId23" xr:uid="{0E1DED01-FF95-4671-848B-4B08E34A16F7}"/>
    <hyperlink ref="E246" r:id="rId24" xr:uid="{4918BF02-2156-4087-A251-66A436427D65}"/>
    <hyperlink ref="E247" r:id="rId25" xr:uid="{1B75298D-D24F-4A4C-9EEC-26D1E8C960EE}"/>
    <hyperlink ref="E248" r:id="rId26" xr:uid="{7C28C8FC-4C20-4DC5-93A8-480A5AA881B0}"/>
    <hyperlink ref="E249" r:id="rId27" xr:uid="{C0C535FB-CFF0-4BBB-BBB1-513CE2A53DAC}"/>
    <hyperlink ref="E250" r:id="rId28" xr:uid="{FC089DC5-0325-43CB-ADA6-6A5A3F0BA6D8}"/>
    <hyperlink ref="E258" r:id="rId29" xr:uid="{22EAEA87-1761-45E1-B061-CF1108A97952}"/>
    <hyperlink ref="E259" r:id="rId30" xr:uid="{53F4B198-B49E-4A7F-B89C-E3D28922B878}"/>
    <hyperlink ref="E284" r:id="rId31" xr:uid="{D76F3CDA-6C4D-46DB-BD55-9F08D50C90C8}"/>
    <hyperlink ref="E285" r:id="rId32" xr:uid="{FC912C3E-E11E-4D73-B973-70BA7E98C128}"/>
    <hyperlink ref="E286" r:id="rId33" xr:uid="{167A293B-6462-4806-B472-45309B25024A}"/>
    <hyperlink ref="E291" r:id="rId34" xr:uid="{1FB3A60A-C2EF-4D1A-BB9D-A6D65E5F68C4}"/>
    <hyperlink ref="E292" r:id="rId35" xr:uid="{C3770BC7-E893-4309-A714-9AB00F205CE8}"/>
    <hyperlink ref="E293" r:id="rId36" xr:uid="{37CE1F4F-4228-4EE9-8231-55D5F6848EFD}"/>
    <hyperlink ref="E294" r:id="rId37" xr:uid="{C1498F84-A081-40BA-9A2B-FFD7A99CE386}"/>
    <hyperlink ref="E295" r:id="rId38" xr:uid="{AAAA2C80-09E8-46A6-9CDF-D41C117A03F6}"/>
    <hyperlink ref="E296" r:id="rId39" xr:uid="{FC6C8D97-C150-44D4-84F5-479810E68813}"/>
    <hyperlink ref="E297" r:id="rId40" xr:uid="{A1A14ADF-0E2A-4C57-B285-815366FAE0C3}"/>
    <hyperlink ref="E298" r:id="rId41" xr:uid="{2F9BAB29-1743-48DB-9FA8-3B810554F874}"/>
    <hyperlink ref="E299" r:id="rId42" xr:uid="{3F5D356B-4122-43FC-BFC3-6F1F814143CA}"/>
    <hyperlink ref="E305" r:id="rId43" xr:uid="{B19EE6DB-DE22-4894-9E3F-4BF36154392A}"/>
    <hyperlink ref="E306" r:id="rId44" xr:uid="{BF0B214F-1FBB-4127-81DF-51E0ECAEEA19}"/>
    <hyperlink ref="E307" r:id="rId45" xr:uid="{2F4A0B52-F972-40AB-8962-ACB0CEC2057E}"/>
    <hyperlink ref="E308" r:id="rId46" xr:uid="{F7863F8E-69AC-4891-AAC4-34F29B9F969E}"/>
    <hyperlink ref="E309" r:id="rId47" xr:uid="{FFACDF39-52B6-412F-8D84-3582E8C7124E}"/>
    <hyperlink ref="E310" r:id="rId48" xr:uid="{E2F87ABA-68C8-437F-A489-9754AF31172A}"/>
    <hyperlink ref="E315" r:id="rId49" xr:uid="{A80EE2CA-8787-4C18-A257-AD986C1BB598}"/>
    <hyperlink ref="E316" r:id="rId50" xr:uid="{A954D197-A6B1-4D01-8FE1-DF183098F37E}"/>
    <hyperlink ref="E317" r:id="rId51" xr:uid="{FAE21895-A68E-4516-B88E-63735DF04C2F}"/>
    <hyperlink ref="E318" r:id="rId52" xr:uid="{1F2AA945-8EA4-4255-91B0-7B2C01FE3185}"/>
    <hyperlink ref="E319" r:id="rId53" xr:uid="{8FDF39DE-08B4-4FAF-A46E-A96CC800095D}"/>
    <hyperlink ref="E320" r:id="rId54" xr:uid="{D816C338-0E03-4B9C-B98D-033A92149D61}"/>
    <hyperlink ref="E325" r:id="rId55" xr:uid="{FE24AE5A-A6A0-415C-B616-5CBFB78BBC56}"/>
    <hyperlink ref="E326" r:id="rId56" xr:uid="{3F496D77-4C7C-48F0-BE14-3D9A840EFFFD}"/>
    <hyperlink ref="E327" r:id="rId57" xr:uid="{C7183E40-41E5-4FE7-B97F-134AC0C6076B}"/>
    <hyperlink ref="E328" r:id="rId58" xr:uid="{6B9F05A3-1EA2-4456-9142-94B6F9F8D742}"/>
    <hyperlink ref="E337" r:id="rId59" xr:uid="{39F53CEF-A20E-40B9-8621-06F4B22873BA}"/>
    <hyperlink ref="E338" r:id="rId60" xr:uid="{C117C3F4-A2FB-483F-BC75-A2855A3CC3D4}"/>
    <hyperlink ref="E340" r:id="rId61" xr:uid="{348BE250-F78E-46A6-9136-CE0EDCE01E57}"/>
    <hyperlink ref="E341" r:id="rId62" xr:uid="{E69327F7-403D-4951-B514-6DCE2018A02B}"/>
    <hyperlink ref="E342" r:id="rId63" xr:uid="{9E7516C2-C180-458A-AA2C-CDA0D7EABD46}"/>
    <hyperlink ref="E355" r:id="rId64" xr:uid="{9075415F-9BF8-4F11-BB73-F92CE0C7069B}"/>
    <hyperlink ref="E356" r:id="rId65" xr:uid="{19DA1F57-1A72-4A61-810D-B30D3CC60E30}"/>
    <hyperlink ref="E379" r:id="rId66" xr:uid="{24DD0797-C7C8-4DDB-83F8-E28CF6B60E4F}"/>
    <hyperlink ref="E378" r:id="rId67" xr:uid="{A72157DA-D7B4-494A-ABBC-DAA239E00D38}"/>
    <hyperlink ref="E377" r:id="rId68" xr:uid="{87ED0CBC-A9B0-45A5-A902-8D8D02EDD97D}"/>
    <hyperlink ref="E483" r:id="rId69" xr:uid="{2CEF6DD9-91DC-4E34-A49D-DDAF0C1A67B4}"/>
    <hyperlink ref="E484" r:id="rId70" xr:uid="{87534E60-D2B8-4256-BB01-94424CDE9E10}"/>
    <hyperlink ref="E104" r:id="rId71" xr:uid="{2220ABED-A7D5-477D-81FE-0B68ADA1A2BB}"/>
    <hyperlink ref="E105" r:id="rId72" xr:uid="{DA7E2922-B0EF-4F93-B6EC-84B6E060D6BC}"/>
    <hyperlink ref="E106" r:id="rId73" xr:uid="{ABD78B3C-F968-480A-8486-4E6F4C5A23D7}"/>
    <hyperlink ref="E108" r:id="rId74" xr:uid="{2A1E8F7A-DA9B-48F5-910B-2C4CF06A9A91}"/>
    <hyperlink ref="E107" r:id="rId75" xr:uid="{423FD087-E50E-47BD-90B8-308D1BEC67CB}"/>
    <hyperlink ref="E463" r:id="rId76" xr:uid="{D3B3F1B5-979C-4B24-84E0-3D594289D7D8}"/>
    <hyperlink ref="E464" r:id="rId77" xr:uid="{83DF5BF4-F127-4323-B0F3-AC1F900F9756}"/>
    <hyperlink ref="E465" r:id="rId78" xr:uid="{36815D6E-AD43-4D4A-918D-D064F471F88D}"/>
    <hyperlink ref="E466" r:id="rId79" xr:uid="{11A04F1E-FFE2-4A2C-A516-3C88A7113A8C}"/>
    <hyperlink ref="E467" r:id="rId80" xr:uid="{129115EB-30F5-479A-B4FC-9425FE528469}"/>
    <hyperlink ref="E468" r:id="rId81" xr:uid="{B56067DA-D1CE-4410-8641-AC65DBC1C4F4}"/>
    <hyperlink ref="E469" r:id="rId82" xr:uid="{B1B4FECD-071F-4608-8A07-51BC2F37027E}"/>
    <hyperlink ref="E603" r:id="rId83" xr:uid="{0F77C9BC-1D3A-4398-9A60-A6F8BC90F23A}"/>
    <hyperlink ref="E604" r:id="rId84" xr:uid="{EE7AA58E-56FB-4383-B381-741DE5F13BC7}"/>
    <hyperlink ref="E605" r:id="rId85" xr:uid="{7AD9DE0E-3582-46FC-89FA-7581A13D3713}"/>
    <hyperlink ref="E606" r:id="rId86" xr:uid="{2078267C-66B2-4198-AF59-1B4E2AD5A008}"/>
    <hyperlink ref="E607" r:id="rId87" xr:uid="{A18264DC-2FB8-4A68-8858-F248EBD9AC7C}"/>
    <hyperlink ref="E608" r:id="rId88" xr:uid="{51A4D11D-5D85-475D-9FDB-F982B0D545DF}"/>
    <hyperlink ref="E614" r:id="rId89" xr:uid="{0D1A9615-BC21-4F74-9210-8DA92DE88CC7}"/>
    <hyperlink ref="E615" r:id="rId90" xr:uid="{E829C89C-887D-43B5-9655-92AE8870EB6D}"/>
    <hyperlink ref="E616" r:id="rId91" xr:uid="{02A0FCDC-E16D-4358-9693-1CFF8A8407DC}"/>
    <hyperlink ref="E617" r:id="rId92" xr:uid="{C0008669-7600-4049-9DF8-5C7E0BA11608}"/>
    <hyperlink ref="E618" r:id="rId93" xr:uid="{7446172C-72BA-4A9A-8A8E-86EB6C9EC61A}"/>
    <hyperlink ref="E619" r:id="rId94" xr:uid="{0D3667E8-4D37-4415-8F20-6468F86FD2FC}"/>
    <hyperlink ref="E620" r:id="rId95" xr:uid="{DE7EC307-FCC3-498B-B2A1-26DDFD4C885B}"/>
    <hyperlink ref="E621" r:id="rId96" xr:uid="{84A0F819-B6AF-48F9-8437-EFE1CCBEFA0F}"/>
    <hyperlink ref="E622" r:id="rId97" xr:uid="{85B5402B-D664-419B-B578-EC6AA021FBC9}"/>
    <hyperlink ref="E623" r:id="rId98" xr:uid="{F2BFBA2B-ED04-4A5D-BDCC-AAD42FA21586}"/>
    <hyperlink ref="E339" r:id="rId99" xr:uid="{795FC3A2-64EC-418F-8F4D-707900CAF6A3}"/>
    <hyperlink ref="E797" r:id="rId100" xr:uid="{0F230269-590A-4122-9451-D553D5048E1E}"/>
  </hyperlinks>
  <pageMargins left="0.7" right="0.7" top="0.75" bottom="0.75" header="0.3" footer="0.3"/>
  <pageSetup paperSize="9" orientation="portrait" r:id="rId101"/>
  <drawing r:id="rId102"/>
  <tableParts count="51"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Навигация</vt:lpstr>
      <vt:lpstr>Конструктивные элементы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Илютин</dc:creator>
  <cp:lastModifiedBy>Максим Илютин</cp:lastModifiedBy>
  <dcterms:created xsi:type="dcterms:W3CDTF">2025-07-14T12:08:40Z</dcterms:created>
  <dcterms:modified xsi:type="dcterms:W3CDTF">2025-09-30T11:19:48Z</dcterms:modified>
</cp:coreProperties>
</file>